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Blakely-Hill\Downloads\"/>
    </mc:Choice>
  </mc:AlternateContent>
  <xr:revisionPtr revIDLastSave="0" documentId="8_{B8794A27-DF36-4591-AA75-B57B6708B39D}" xr6:coauthVersionLast="47" xr6:coauthVersionMax="47" xr10:uidLastSave="{00000000-0000-0000-0000-000000000000}"/>
  <bookViews>
    <workbookView xWindow="0" yWindow="0" windowWidth="23040" windowHeight="12240" xr2:uid="{00000000-000D-0000-FFFF-FFFF00000000}"/>
  </bookViews>
  <sheets>
    <sheet name="Sheet1" sheetId="1" r:id="rId1"/>
    <sheet name="Sheet5" sheetId="2" r:id="rId2"/>
  </sheets>
  <definedNames>
    <definedName name="_xlnm._FilterDatabase" localSheetId="0" hidden="1">Sheet1!$A$2:$J$2626</definedName>
    <definedName name="Z_47865DED_8A08_434E_BC12_832FF09201E8_.wvu.FilterData" localSheetId="0" hidden="1">Sheet1!$A$2:$J$2594</definedName>
    <definedName name="Z_482F37A3_AF9B_478E_A8C5_7F8799A65C87_.wvu.FilterData" localSheetId="0" hidden="1">Sheet1!$A$2:$J$2604</definedName>
    <definedName name="Z_F6DC6341_0AEE_4CCE_87EA_5A50C3158F3F_.wvu.FilterData" localSheetId="0" hidden="1">Sheet1!$A$2:$J$2594</definedName>
  </definedNames>
  <calcPr calcId="191029"/>
  <customWorkbookViews>
    <customWorkbookView name="Filter 1" guid="{47865DED-8A08-434E-BC12-832FF09201E8}" maximized="1" windowWidth="0" windowHeight="0" activeSheetId="0"/>
    <customWorkbookView name="Filter 3" guid="{482F37A3-AF9B-478E-A8C5-7F8799A65C87}" maximized="1" windowWidth="0" windowHeight="0" activeSheetId="0"/>
    <customWorkbookView name="Filter 2" guid="{F6DC6341-0AEE-4CCE-87EA-5A50C3158F3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24" i="1" l="1"/>
  <c r="E2620" i="1"/>
  <c r="G2619" i="1"/>
  <c r="F2619" i="1"/>
  <c r="F2618" i="1"/>
  <c r="F2617" i="1"/>
  <c r="F2615" i="1"/>
  <c r="F2614" i="1"/>
  <c r="F2613" i="1"/>
  <c r="H2610" i="1"/>
  <c r="D2610" i="1"/>
  <c r="H2609" i="1"/>
  <c r="D2609" i="1"/>
  <c r="H2608" i="1"/>
  <c r="D2608" i="1"/>
  <c r="H2607" i="1"/>
  <c r="H2606" i="1"/>
  <c r="D2606" i="1"/>
  <c r="H2605" i="1"/>
  <c r="D2605" i="1"/>
  <c r="H2604" i="1"/>
  <c r="D2604" i="1"/>
  <c r="H2603" i="1"/>
  <c r="D2603" i="1"/>
  <c r="H2602" i="1"/>
  <c r="D2602" i="1"/>
  <c r="H2601" i="1"/>
  <c r="D2601" i="1"/>
  <c r="D2598" i="1"/>
  <c r="G2596" i="1"/>
  <c r="H2591" i="1"/>
  <c r="H2583" i="1"/>
  <c r="D2583" i="1"/>
  <c r="H2582" i="1"/>
  <c r="D2582" i="1"/>
  <c r="E2580" i="1"/>
  <c r="D2580" i="1"/>
  <c r="E2577" i="1"/>
  <c r="D2569" i="1"/>
  <c r="H2554" i="1"/>
  <c r="G2539" i="1"/>
  <c r="D2539" i="1"/>
  <c r="G2538" i="1"/>
  <c r="D2538" i="1"/>
  <c r="G2535" i="1"/>
  <c r="D2535" i="1"/>
  <c r="H2534" i="1"/>
  <c r="D2534" i="1"/>
  <c r="G2533" i="1"/>
  <c r="D2533" i="1"/>
  <c r="G2532" i="1"/>
  <c r="D2532" i="1"/>
  <c r="E2518" i="1"/>
  <c r="G2516" i="1"/>
  <c r="G2515" i="1"/>
  <c r="D2514" i="1"/>
  <c r="D2513" i="1"/>
  <c r="D2512" i="1"/>
  <c r="D2511" i="1"/>
  <c r="G2510" i="1"/>
  <c r="G2509" i="1"/>
  <c r="G2508" i="1"/>
  <c r="G2507" i="1"/>
  <c r="D2507" i="1"/>
  <c r="G2506" i="1"/>
  <c r="G2504" i="1"/>
  <c r="G2503" i="1"/>
  <c r="G2501" i="1"/>
  <c r="G2500" i="1"/>
  <c r="D2500" i="1"/>
  <c r="G2499" i="1"/>
  <c r="D2499" i="1"/>
  <c r="D2498" i="1"/>
  <c r="G2497" i="1"/>
  <c r="G2496" i="1"/>
  <c r="G2495" i="1"/>
  <c r="G2494" i="1"/>
  <c r="D2494" i="1"/>
  <c r="G2493" i="1"/>
  <c r="D2493" i="1"/>
  <c r="G2492" i="1"/>
  <c r="D2492" i="1"/>
  <c r="G2491" i="1"/>
  <c r="D2491" i="1"/>
  <c r="G2490" i="1"/>
  <c r="D2490" i="1"/>
  <c r="G2489" i="1"/>
  <c r="D2489" i="1"/>
  <c r="G2488" i="1"/>
  <c r="D2488" i="1"/>
  <c r="G2487" i="1"/>
  <c r="G2486" i="1"/>
  <c r="G2485" i="1"/>
  <c r="G2484" i="1"/>
  <c r="G2483" i="1"/>
  <c r="G2482" i="1"/>
  <c r="G2480" i="1"/>
  <c r="G2479" i="1"/>
  <c r="G2478" i="1"/>
  <c r="G2477" i="1"/>
  <c r="G2476" i="1"/>
  <c r="F2472" i="1"/>
  <c r="F2471" i="1"/>
  <c r="G2470" i="1"/>
  <c r="G2468" i="1"/>
  <c r="G2462" i="1"/>
  <c r="G2461" i="1"/>
  <c r="F2458" i="1"/>
  <c r="E2449" i="1"/>
  <c r="E2444" i="1"/>
  <c r="F2437" i="1"/>
  <c r="F2434" i="1"/>
  <c r="F2433" i="1"/>
  <c r="F2432" i="1"/>
  <c r="F2431" i="1"/>
  <c r="F2430" i="1"/>
  <c r="F2429" i="1"/>
  <c r="F2428" i="1"/>
  <c r="F2427" i="1"/>
  <c r="E2426" i="1"/>
  <c r="F2425" i="1"/>
  <c r="G2423" i="1"/>
  <c r="D2423" i="1"/>
  <c r="G2422" i="1"/>
  <c r="D2422" i="1"/>
  <c r="G2421" i="1"/>
  <c r="D2421" i="1"/>
  <c r="G2420" i="1"/>
  <c r="H2405" i="1"/>
  <c r="G2402" i="1"/>
  <c r="G2401" i="1"/>
  <c r="D2401" i="1"/>
  <c r="G2400" i="1"/>
  <c r="D2400" i="1"/>
  <c r="G2398" i="1"/>
  <c r="D2398" i="1"/>
  <c r="G2397" i="1"/>
  <c r="D2397" i="1"/>
  <c r="G2393" i="1"/>
  <c r="D2393" i="1"/>
  <c r="G2392" i="1"/>
  <c r="D2392" i="1"/>
  <c r="G2389" i="1"/>
  <c r="D2389" i="1"/>
  <c r="G2387" i="1"/>
  <c r="D2387" i="1"/>
  <c r="G2386" i="1"/>
  <c r="D2386" i="1"/>
  <c r="G2385" i="1"/>
  <c r="G2384" i="1"/>
  <c r="G2383" i="1"/>
  <c r="G2382" i="1"/>
  <c r="D2382" i="1"/>
  <c r="G2380" i="1"/>
  <c r="G2374" i="1"/>
  <c r="G2373" i="1"/>
  <c r="H2372" i="1"/>
  <c r="D2372" i="1"/>
  <c r="G2371" i="1"/>
  <c r="G2370" i="1"/>
  <c r="G2369" i="1"/>
  <c r="G2368" i="1"/>
  <c r="G2357" i="1"/>
  <c r="G2356" i="1"/>
  <c r="G2355" i="1"/>
  <c r="D2355" i="1"/>
  <c r="G2354" i="1"/>
  <c r="G2353" i="1"/>
  <c r="G2348" i="1"/>
  <c r="G2347" i="1"/>
  <c r="G2346" i="1"/>
  <c r="G2345" i="1"/>
  <c r="G2344" i="1"/>
  <c r="D2344" i="1"/>
  <c r="G2343" i="1"/>
  <c r="D2343" i="1"/>
  <c r="G2340" i="1"/>
  <c r="D2340" i="1"/>
  <c r="G2339" i="1"/>
  <c r="G2338" i="1"/>
  <c r="G2337" i="1"/>
  <c r="D2336" i="1"/>
  <c r="F2331" i="1"/>
  <c r="D2331" i="1"/>
  <c r="G2324" i="1"/>
  <c r="G2323" i="1"/>
  <c r="G2322" i="1"/>
  <c r="G2321" i="1"/>
  <c r="G2320" i="1"/>
  <c r="G2319" i="1"/>
  <c r="G2318" i="1"/>
  <c r="G2316" i="1"/>
  <c r="G2315" i="1"/>
  <c r="G2314" i="1"/>
  <c r="D2314" i="1"/>
  <c r="G2313" i="1"/>
  <c r="F2312" i="1"/>
  <c r="F2311" i="1"/>
  <c r="F2310" i="1"/>
  <c r="F2309" i="1"/>
  <c r="F2308" i="1"/>
  <c r="F2307" i="1"/>
  <c r="F2306" i="1"/>
  <c r="F2305" i="1"/>
  <c r="F2304" i="1"/>
  <c r="F2303" i="1"/>
  <c r="F2302" i="1"/>
  <c r="F2301" i="1"/>
  <c r="F2300" i="1"/>
  <c r="F2299" i="1"/>
  <c r="F2298" i="1"/>
  <c r="F2297" i="1"/>
  <c r="F2296" i="1"/>
  <c r="F2295" i="1"/>
  <c r="G2294" i="1"/>
  <c r="F2293" i="1"/>
  <c r="F2292" i="1"/>
  <c r="F2291" i="1"/>
  <c r="F2290" i="1"/>
  <c r="G2289" i="1"/>
  <c r="G2287" i="1"/>
  <c r="G2285" i="1"/>
  <c r="G2282" i="1"/>
  <c r="G2281" i="1"/>
  <c r="G2280" i="1"/>
  <c r="F2279" i="1"/>
  <c r="G2276" i="1"/>
  <c r="F2275" i="1"/>
  <c r="G2274" i="1"/>
  <c r="G2273" i="1"/>
  <c r="G2272" i="1"/>
  <c r="G2270" i="1"/>
  <c r="G2269" i="1"/>
  <c r="G2268" i="1"/>
  <c r="G2267" i="1"/>
  <c r="G2266" i="1"/>
  <c r="F2265" i="1"/>
  <c r="G2264" i="1"/>
  <c r="G2263" i="1"/>
  <c r="G2261" i="1"/>
  <c r="G2260" i="1"/>
  <c r="G2255" i="1"/>
  <c r="G2254" i="1"/>
  <c r="G2253" i="1"/>
  <c r="G2252" i="1"/>
  <c r="G2251" i="1"/>
  <c r="G2249" i="1"/>
  <c r="G2245" i="1"/>
  <c r="D2245" i="1"/>
  <c r="G2243" i="1"/>
  <c r="G2242" i="1"/>
  <c r="G2241" i="1"/>
  <c r="G2239" i="1"/>
  <c r="G2236" i="1"/>
  <c r="G2235" i="1"/>
  <c r="G2234" i="1"/>
  <c r="G2233" i="1"/>
  <c r="G2232" i="1"/>
  <c r="G2228" i="1"/>
  <c r="G2227" i="1"/>
  <c r="D2227" i="1"/>
  <c r="G2226" i="1"/>
  <c r="G2225" i="1"/>
  <c r="G2218" i="1"/>
  <c r="D2218" i="1"/>
  <c r="G2217" i="1"/>
  <c r="D2217" i="1"/>
  <c r="G2216" i="1"/>
  <c r="D2216" i="1"/>
  <c r="G2215" i="1"/>
  <c r="D2215" i="1"/>
  <c r="G2214" i="1"/>
  <c r="D2214" i="1"/>
  <c r="G2213" i="1"/>
  <c r="D2213" i="1"/>
  <c r="G2212" i="1"/>
  <c r="D2212" i="1"/>
  <c r="G2209" i="1"/>
  <c r="G2208" i="1"/>
  <c r="D2208" i="1"/>
  <c r="G2207" i="1"/>
  <c r="D2207" i="1"/>
  <c r="G2206" i="1"/>
  <c r="G2205" i="1"/>
  <c r="F2205" i="1"/>
  <c r="D2205" i="1"/>
  <c r="G2204" i="1"/>
  <c r="F2204" i="1"/>
  <c r="D2204" i="1"/>
  <c r="G2203" i="1"/>
  <c r="D2203" i="1"/>
  <c r="G2201" i="1"/>
  <c r="G2196" i="1"/>
  <c r="G2195" i="1"/>
  <c r="G2194" i="1"/>
  <c r="G2193" i="1"/>
  <c r="G2190" i="1"/>
  <c r="G2189" i="1"/>
  <c r="G2188" i="1"/>
  <c r="D2188" i="1"/>
  <c r="G2187" i="1"/>
  <c r="D2187" i="1"/>
  <c r="D2184" i="1"/>
  <c r="G2183" i="1"/>
  <c r="G2182" i="1"/>
  <c r="G2178" i="1"/>
  <c r="G2176" i="1"/>
  <c r="D2176" i="1"/>
  <c r="G2175" i="1"/>
  <c r="D2175" i="1"/>
  <c r="G2172" i="1"/>
  <c r="D2172" i="1"/>
  <c r="G2171" i="1"/>
  <c r="D2171" i="1"/>
  <c r="G2170" i="1"/>
  <c r="D2170" i="1"/>
  <c r="G2169" i="1"/>
  <c r="D2169" i="1"/>
  <c r="G2168" i="1"/>
  <c r="D2168" i="1"/>
  <c r="G2165" i="1"/>
  <c r="D2165" i="1"/>
  <c r="G2163" i="1"/>
  <c r="D2163" i="1"/>
  <c r="G2162" i="1"/>
  <c r="G2161" i="1"/>
  <c r="D2161" i="1"/>
  <c r="G2160" i="1"/>
  <c r="G2159" i="1"/>
  <c r="G2158" i="1"/>
  <c r="G2157" i="1"/>
  <c r="G2156" i="1"/>
  <c r="G2155" i="1"/>
  <c r="D2155" i="1"/>
  <c r="G2153" i="1"/>
  <c r="G2152" i="1"/>
  <c r="G2151" i="1"/>
  <c r="E2150" i="1"/>
  <c r="E2149" i="1"/>
  <c r="G2148" i="1"/>
  <c r="G2147" i="1"/>
  <c r="G2146" i="1"/>
  <c r="G2144" i="1"/>
  <c r="G2133" i="1"/>
  <c r="D2133" i="1"/>
  <c r="G2132" i="1"/>
  <c r="D2132" i="1"/>
  <c r="F2110" i="1"/>
  <c r="G2109" i="1"/>
  <c r="E2106" i="1"/>
  <c r="G2105" i="1"/>
  <c r="D2105" i="1"/>
  <c r="G2104" i="1"/>
  <c r="D2104" i="1"/>
  <c r="G2103" i="1"/>
  <c r="G2102" i="1"/>
  <c r="G2101" i="1"/>
  <c r="G2100" i="1"/>
  <c r="F2099" i="1"/>
  <c r="F2098" i="1"/>
  <c r="G2095" i="1"/>
  <c r="G2094" i="1"/>
  <c r="G2093" i="1"/>
  <c r="G2092" i="1"/>
  <c r="G2091" i="1"/>
  <c r="G2090" i="1"/>
  <c r="F2089" i="1"/>
  <c r="G2088" i="1"/>
  <c r="D2088" i="1"/>
  <c r="G2085" i="1"/>
  <c r="G2084" i="1"/>
  <c r="G2083" i="1"/>
  <c r="G2082" i="1"/>
  <c r="G2081" i="1"/>
  <c r="G2080" i="1"/>
  <c r="G2079" i="1"/>
  <c r="G2077" i="1"/>
  <c r="D2077" i="1"/>
  <c r="G2076" i="1"/>
  <c r="D2076" i="1"/>
  <c r="G2075" i="1"/>
  <c r="D2075" i="1"/>
  <c r="G2074" i="1"/>
  <c r="D2074" i="1"/>
  <c r="G2072" i="1"/>
  <c r="D2072" i="1"/>
  <c r="G2071" i="1"/>
  <c r="D2071" i="1"/>
  <c r="G2070" i="1"/>
  <c r="D2070" i="1"/>
  <c r="G2069" i="1"/>
  <c r="D2069" i="1"/>
  <c r="G2068" i="1"/>
  <c r="D2068" i="1"/>
  <c r="G2067" i="1"/>
  <c r="D2067" i="1"/>
  <c r="G2066" i="1"/>
  <c r="D2066" i="1"/>
  <c r="G2064" i="1"/>
  <c r="G2063" i="1"/>
  <c r="G2060" i="1"/>
  <c r="D2060" i="1"/>
  <c r="G2059" i="1"/>
  <c r="D2059" i="1"/>
  <c r="G2058" i="1"/>
  <c r="D2058" i="1"/>
  <c r="G2057" i="1"/>
  <c r="D2057" i="1"/>
  <c r="G2056" i="1"/>
  <c r="D2056" i="1"/>
  <c r="G2055" i="1"/>
  <c r="D2055" i="1"/>
  <c r="G2054" i="1"/>
  <c r="D2054" i="1"/>
  <c r="G2053" i="1"/>
  <c r="D2053" i="1"/>
  <c r="G2052" i="1"/>
  <c r="D2052" i="1"/>
  <c r="G2050" i="1"/>
  <c r="D2050" i="1"/>
  <c r="G2048" i="1"/>
  <c r="D2048" i="1"/>
  <c r="G2047" i="1"/>
  <c r="D2047" i="1"/>
  <c r="G2046" i="1"/>
  <c r="D2046" i="1"/>
  <c r="G2039" i="1"/>
  <c r="D2039" i="1"/>
  <c r="G2034" i="1"/>
  <c r="D2034" i="1"/>
  <c r="G2033" i="1"/>
  <c r="D2033" i="1"/>
  <c r="G2032" i="1"/>
  <c r="D2032" i="1"/>
  <c r="G2031" i="1"/>
  <c r="D2031" i="1"/>
  <c r="G2030" i="1"/>
  <c r="D2030" i="1"/>
  <c r="G2029" i="1"/>
  <c r="D2029" i="1"/>
  <c r="G2028" i="1"/>
  <c r="D2028" i="1"/>
  <c r="G2023" i="1"/>
  <c r="D2023" i="1"/>
  <c r="G2022" i="1"/>
  <c r="D2022" i="1"/>
  <c r="G2020" i="1"/>
  <c r="D2020" i="1"/>
  <c r="G2019" i="1"/>
  <c r="D2019" i="1"/>
  <c r="G2018" i="1"/>
  <c r="D2018" i="1"/>
  <c r="G2014" i="1"/>
  <c r="D2014" i="1"/>
  <c r="G2012" i="1"/>
  <c r="D2012" i="1"/>
  <c r="G2011" i="1"/>
  <c r="G2009" i="1"/>
  <c r="G2006" i="1"/>
  <c r="G2004" i="1"/>
  <c r="E2000" i="1"/>
  <c r="G1999" i="1"/>
  <c r="D1999" i="1"/>
  <c r="G1971" i="1"/>
  <c r="G1970" i="1"/>
  <c r="G1969" i="1"/>
  <c r="G1968" i="1"/>
  <c r="G1966" i="1"/>
  <c r="G1965" i="1"/>
  <c r="G1964" i="1"/>
  <c r="G1963" i="1"/>
  <c r="G1962" i="1"/>
  <c r="G1961" i="1"/>
  <c r="G1960" i="1"/>
  <c r="G1958" i="1"/>
  <c r="G1956" i="1"/>
  <c r="G1940" i="1"/>
  <c r="G1939" i="1"/>
  <c r="G1938" i="1"/>
  <c r="G1935" i="1"/>
  <c r="G1934" i="1"/>
  <c r="G1895" i="1"/>
  <c r="G1892" i="1"/>
  <c r="G1889" i="1"/>
  <c r="G1888" i="1"/>
  <c r="G1887" i="1"/>
  <c r="G1885" i="1"/>
  <c r="G1883" i="1"/>
  <c r="G1881" i="1"/>
  <c r="D1880" i="1"/>
  <c r="D1879" i="1"/>
  <c r="D1878" i="1"/>
  <c r="D1877" i="1"/>
  <c r="D1876" i="1"/>
  <c r="D1875" i="1"/>
  <c r="D1874" i="1"/>
  <c r="G1869" i="1"/>
  <c r="D1869" i="1"/>
  <c r="G1868" i="1"/>
  <c r="D1868" i="1"/>
  <c r="G1867" i="1"/>
  <c r="D1867" i="1"/>
  <c r="G1864" i="1"/>
  <c r="D1864" i="1"/>
  <c r="G1862" i="1"/>
  <c r="D1862" i="1"/>
  <c r="G1861" i="1"/>
  <c r="D1861" i="1"/>
  <c r="G1859" i="1"/>
  <c r="D1859" i="1"/>
  <c r="G1857" i="1"/>
  <c r="G1855" i="1"/>
  <c r="G1854" i="1"/>
  <c r="G1853" i="1"/>
  <c r="G1851" i="1"/>
  <c r="G1850" i="1"/>
  <c r="G1849" i="1"/>
  <c r="G1846" i="1"/>
  <c r="F1844" i="1"/>
  <c r="F1841" i="1"/>
  <c r="F1840" i="1"/>
  <c r="F1839" i="1"/>
  <c r="F1838" i="1"/>
  <c r="G1837" i="1"/>
  <c r="D1835" i="1"/>
  <c r="D1834" i="1"/>
  <c r="G1830" i="1"/>
  <c r="G1828" i="1"/>
  <c r="G1826" i="1"/>
  <c r="E1820" i="1"/>
  <c r="D1820" i="1"/>
  <c r="F1814" i="1"/>
  <c r="F1796" i="1"/>
  <c r="F1795" i="1"/>
  <c r="G1794" i="1"/>
  <c r="G1776" i="1"/>
  <c r="G1775" i="1"/>
  <c r="E1770" i="1"/>
  <c r="E1768" i="1"/>
  <c r="G1762" i="1"/>
  <c r="G1760" i="1"/>
  <c r="D1760" i="1"/>
  <c r="D1752" i="1"/>
  <c r="D1750" i="1"/>
  <c r="D1748" i="1"/>
  <c r="G1747" i="1"/>
  <c r="G1746" i="1"/>
  <c r="G1745" i="1"/>
  <c r="G1744" i="1"/>
  <c r="G1743" i="1"/>
  <c r="D1736" i="1"/>
  <c r="H1731" i="1"/>
  <c r="G1718" i="1"/>
  <c r="D1718" i="1"/>
  <c r="G1702" i="1"/>
  <c r="F1702" i="1"/>
  <c r="G1701" i="1"/>
  <c r="F1701" i="1"/>
  <c r="D1663" i="1"/>
  <c r="D1661" i="1"/>
  <c r="D1660" i="1"/>
  <c r="G1653" i="1"/>
  <c r="G1652" i="1"/>
  <c r="G1651" i="1"/>
  <c r="G1650" i="1"/>
  <c r="G1649" i="1"/>
  <c r="G1648" i="1"/>
  <c r="G1647" i="1"/>
  <c r="G1646" i="1"/>
  <c r="G1645" i="1"/>
  <c r="G1640" i="1"/>
  <c r="G1639" i="1"/>
  <c r="G1638" i="1"/>
  <c r="G1637" i="1"/>
  <c r="D1634" i="1"/>
  <c r="D1632" i="1"/>
  <c r="G1626" i="1"/>
  <c r="F1626" i="1"/>
  <c r="D1626" i="1"/>
  <c r="G1625" i="1"/>
  <c r="F1625" i="1"/>
  <c r="D1625" i="1"/>
  <c r="G1621" i="1"/>
  <c r="F1620" i="1"/>
  <c r="F1618" i="1"/>
  <c r="G1614" i="1"/>
  <c r="G1613" i="1"/>
  <c r="G1612" i="1"/>
  <c r="G1611" i="1"/>
  <c r="G1610" i="1"/>
  <c r="G1609" i="1"/>
  <c r="G1608" i="1"/>
  <c r="D1607" i="1"/>
  <c r="G1606" i="1"/>
  <c r="G1605" i="1"/>
  <c r="G1604" i="1"/>
  <c r="G1603" i="1"/>
  <c r="D1598" i="1"/>
  <c r="D1597" i="1"/>
  <c r="G1589" i="1"/>
  <c r="G1578" i="1"/>
  <c r="G1573" i="1"/>
  <c r="E1567" i="1"/>
  <c r="E1566" i="1"/>
  <c r="E1565" i="1"/>
  <c r="E1564" i="1"/>
  <c r="G1559" i="1"/>
  <c r="D1559" i="1"/>
  <c r="G1558" i="1"/>
  <c r="D1558" i="1"/>
  <c r="G1556" i="1"/>
  <c r="G1550" i="1"/>
  <c r="G1549" i="1"/>
  <c r="G1548" i="1"/>
  <c r="G1547" i="1"/>
  <c r="G1546" i="1"/>
  <c r="G1545" i="1"/>
  <c r="G1544" i="1"/>
  <c r="G1543" i="1"/>
  <c r="G1542" i="1"/>
  <c r="G1541" i="1"/>
  <c r="G1540" i="1"/>
  <c r="G1539" i="1"/>
  <c r="G1538" i="1"/>
  <c r="G1537" i="1"/>
  <c r="G1535" i="1"/>
  <c r="G1533" i="1"/>
  <c r="G1532" i="1"/>
  <c r="G1528" i="1"/>
  <c r="G1527" i="1"/>
  <c r="G1524" i="1"/>
  <c r="G1506" i="1"/>
  <c r="G1503" i="1"/>
  <c r="G1502" i="1"/>
  <c r="G1501" i="1"/>
  <c r="G1499" i="1"/>
  <c r="G1498" i="1"/>
  <c r="G1497" i="1"/>
  <c r="G1496" i="1"/>
  <c r="G1495" i="1"/>
  <c r="G1494" i="1"/>
  <c r="G1487" i="1"/>
  <c r="G1486" i="1"/>
  <c r="G1485" i="1"/>
  <c r="G1484" i="1"/>
  <c r="G1483" i="1"/>
  <c r="D1483" i="1"/>
  <c r="G1482" i="1"/>
  <c r="G1481" i="1"/>
  <c r="G1480" i="1"/>
  <c r="D1480" i="1"/>
  <c r="G1472" i="1"/>
  <c r="D1472" i="1"/>
  <c r="G1471" i="1"/>
  <c r="D1471" i="1"/>
  <c r="G1470" i="1"/>
  <c r="D1470" i="1"/>
  <c r="G1466" i="1"/>
  <c r="G1464" i="1"/>
  <c r="D1464" i="1"/>
  <c r="F1462" i="1"/>
  <c r="G1459" i="1"/>
  <c r="G1458" i="1"/>
  <c r="F1456" i="1"/>
  <c r="F1455" i="1"/>
  <c r="E1454" i="1"/>
  <c r="E1452" i="1"/>
  <c r="E1450" i="1"/>
  <c r="F1449" i="1"/>
  <c r="F1448" i="1"/>
  <c r="F1446" i="1"/>
  <c r="F1445" i="1"/>
  <c r="F1444" i="1"/>
  <c r="F1443" i="1"/>
  <c r="F1442" i="1"/>
  <c r="G1441" i="1"/>
  <c r="F1440" i="1"/>
  <c r="G1437" i="1"/>
  <c r="G1436" i="1"/>
  <c r="G1435" i="1"/>
  <c r="F1432" i="1"/>
  <c r="F1425" i="1"/>
  <c r="F1423" i="1"/>
  <c r="F1415" i="1"/>
  <c r="F1414" i="1"/>
  <c r="F1411" i="1"/>
  <c r="F1410" i="1"/>
  <c r="E1409" i="1"/>
  <c r="G1403" i="1"/>
  <c r="G1402" i="1"/>
  <c r="E1401" i="1"/>
  <c r="E1400" i="1"/>
  <c r="E1399" i="1"/>
  <c r="E1398" i="1"/>
  <c r="E1397" i="1"/>
  <c r="E1396" i="1"/>
  <c r="E1395" i="1"/>
  <c r="G1387" i="1"/>
  <c r="F1386" i="1"/>
  <c r="H1384" i="1"/>
  <c r="D1384" i="1"/>
  <c r="G1383" i="1"/>
  <c r="H1359" i="1"/>
  <c r="D1359" i="1"/>
  <c r="E1341" i="1"/>
  <c r="E1340" i="1"/>
  <c r="E1339" i="1"/>
  <c r="E1338" i="1"/>
  <c r="G1321" i="1"/>
  <c r="G1320" i="1"/>
  <c r="D1311" i="1"/>
  <c r="G1310" i="1"/>
  <c r="G1309" i="1"/>
  <c r="F1306" i="1"/>
  <c r="G1304" i="1"/>
  <c r="G1300" i="1"/>
  <c r="H1299" i="1"/>
  <c r="D1299" i="1"/>
  <c r="H1298" i="1"/>
  <c r="D1298" i="1"/>
  <c r="H1297" i="1"/>
  <c r="D1297" i="1"/>
  <c r="E1293" i="1"/>
  <c r="E1292" i="1"/>
  <c r="E1291" i="1"/>
  <c r="E1289" i="1"/>
  <c r="D1285" i="1"/>
  <c r="E1282" i="1"/>
  <c r="D1281" i="1"/>
  <c r="D1279" i="1"/>
  <c r="D1278" i="1"/>
  <c r="H1277" i="1"/>
  <c r="E1276" i="1"/>
  <c r="E1273" i="1"/>
  <c r="D1272" i="1"/>
  <c r="D1271" i="1"/>
  <c r="D1267" i="1"/>
  <c r="D1261" i="1"/>
  <c r="D1257" i="1"/>
  <c r="G1254" i="1"/>
  <c r="F1254" i="1"/>
  <c r="E1253" i="1"/>
  <c r="E1250" i="1"/>
  <c r="A1248" i="1"/>
  <c r="E1235" i="1"/>
  <c r="G1234" i="1"/>
  <c r="D1233" i="1"/>
  <c r="E1232" i="1"/>
  <c r="A1231" i="1"/>
  <c r="E1230" i="1"/>
  <c r="A1229" i="1"/>
  <c r="E1228" i="1"/>
  <c r="A1228" i="1"/>
  <c r="A1227" i="1"/>
  <c r="A1225" i="1"/>
  <c r="E1213" i="1"/>
  <c r="G1210" i="1"/>
  <c r="A1209" i="1"/>
  <c r="E1188" i="1"/>
  <c r="G1183" i="1"/>
  <c r="D1177" i="1"/>
  <c r="G1176" i="1"/>
  <c r="G1173" i="1"/>
  <c r="A1155" i="1"/>
  <c r="G1143" i="1"/>
  <c r="G1117" i="1"/>
  <c r="A1114" i="1"/>
  <c r="A1113" i="1"/>
  <c r="A1112" i="1"/>
  <c r="A1092" i="1"/>
  <c r="F1090" i="1"/>
  <c r="G1077" i="1"/>
  <c r="G1075" i="1"/>
  <c r="F1073" i="1"/>
  <c r="E1058" i="1"/>
  <c r="F1055" i="1"/>
  <c r="F1054" i="1"/>
  <c r="A1014" i="1"/>
  <c r="A1013" i="1"/>
  <c r="A1012" i="1"/>
  <c r="A1011" i="1"/>
  <c r="E1010" i="1"/>
  <c r="H1009" i="1"/>
  <c r="D1009" i="1"/>
  <c r="A1007" i="1"/>
  <c r="A1006" i="1"/>
  <c r="E1005" i="1"/>
  <c r="A1002" i="1"/>
  <c r="A996" i="1"/>
  <c r="E995" i="1"/>
  <c r="E984" i="1"/>
  <c r="A981" i="1"/>
  <c r="D976" i="1"/>
  <c r="A970" i="1"/>
  <c r="A969" i="1"/>
  <c r="A964" i="1"/>
  <c r="A963" i="1"/>
  <c r="A962" i="1"/>
  <c r="A960" i="1"/>
  <c r="A959" i="1"/>
  <c r="A957" i="1"/>
  <c r="A955" i="1"/>
  <c r="D954" i="1"/>
  <c r="E913" i="1"/>
  <c r="D907" i="1"/>
  <c r="D903" i="1"/>
  <c r="A894" i="1"/>
  <c r="E891" i="1"/>
  <c r="D884" i="1"/>
  <c r="G862" i="1"/>
  <c r="E862" i="1"/>
  <c r="G860" i="1"/>
  <c r="G859" i="1"/>
  <c r="D859" i="1"/>
  <c r="E853" i="1"/>
  <c r="E851" i="1"/>
  <c r="E845" i="1"/>
  <c r="G834" i="1"/>
  <c r="D832" i="1"/>
  <c r="D825" i="1"/>
  <c r="D824" i="1"/>
  <c r="D823" i="1"/>
  <c r="E821" i="1"/>
  <c r="D821" i="1"/>
  <c r="D818" i="1"/>
  <c r="E813" i="1"/>
  <c r="E810" i="1"/>
  <c r="D790" i="1"/>
  <c r="E788" i="1"/>
  <c r="D788" i="1"/>
  <c r="H786" i="1"/>
  <c r="H785" i="1"/>
  <c r="E783" i="1"/>
  <c r="E777" i="1"/>
  <c r="F772" i="1"/>
  <c r="F767" i="1"/>
  <c r="F763" i="1"/>
  <c r="G759" i="1"/>
  <c r="F754" i="1"/>
  <c r="F753" i="1"/>
  <c r="F752" i="1"/>
  <c r="F749" i="1"/>
  <c r="F747" i="1"/>
  <c r="F746" i="1"/>
  <c r="F745" i="1"/>
  <c r="F743" i="1"/>
  <c r="F742" i="1"/>
  <c r="F737" i="1"/>
  <c r="F736" i="1"/>
  <c r="F735" i="1"/>
  <c r="F734" i="1"/>
  <c r="F733" i="1"/>
  <c r="F732" i="1"/>
  <c r="F731" i="1"/>
  <c r="F730" i="1"/>
  <c r="F728" i="1"/>
  <c r="F725" i="1"/>
  <c r="F724" i="1"/>
  <c r="F723" i="1"/>
  <c r="F722" i="1"/>
  <c r="F721" i="1"/>
  <c r="F718" i="1"/>
  <c r="F713" i="1"/>
  <c r="F712" i="1"/>
  <c r="F711" i="1"/>
  <c r="F710" i="1"/>
  <c r="F709" i="1"/>
  <c r="F708" i="1"/>
  <c r="F707" i="1"/>
  <c r="F706" i="1"/>
  <c r="F705" i="1"/>
  <c r="F703" i="1"/>
  <c r="F702" i="1"/>
  <c r="F701" i="1"/>
  <c r="F700" i="1"/>
  <c r="F699" i="1"/>
  <c r="F697" i="1"/>
  <c r="F696" i="1"/>
  <c r="F694" i="1"/>
  <c r="F693" i="1"/>
  <c r="F692" i="1"/>
  <c r="F691" i="1"/>
  <c r="F690" i="1"/>
  <c r="F689" i="1"/>
  <c r="F688" i="1"/>
  <c r="F687" i="1"/>
  <c r="F686" i="1"/>
  <c r="F680" i="1"/>
  <c r="F675" i="1"/>
  <c r="F674" i="1"/>
  <c r="F672" i="1"/>
  <c r="F671" i="1"/>
  <c r="F670" i="1"/>
  <c r="F669" i="1"/>
  <c r="F668" i="1"/>
  <c r="F667" i="1"/>
  <c r="F666" i="1"/>
  <c r="F665" i="1"/>
  <c r="F663" i="1"/>
  <c r="F662" i="1"/>
  <c r="F661" i="1"/>
  <c r="F660" i="1"/>
  <c r="F659" i="1"/>
  <c r="F658" i="1"/>
  <c r="F657" i="1"/>
  <c r="F654" i="1"/>
  <c r="F653" i="1"/>
  <c r="F651" i="1"/>
  <c r="F650" i="1"/>
  <c r="F649" i="1"/>
  <c r="F648" i="1"/>
  <c r="F647" i="1"/>
  <c r="F646" i="1"/>
  <c r="F645" i="1"/>
  <c r="F644" i="1"/>
  <c r="F643" i="1"/>
  <c r="F641" i="1"/>
  <c r="F640" i="1"/>
  <c r="F639" i="1"/>
  <c r="F634" i="1"/>
  <c r="F633" i="1"/>
  <c r="F632" i="1"/>
  <c r="F631" i="1"/>
  <c r="F629" i="1"/>
  <c r="F627" i="1"/>
  <c r="F626" i="1"/>
  <c r="F625" i="1"/>
  <c r="G613" i="1"/>
  <c r="F610" i="1"/>
  <c r="F600" i="1"/>
  <c r="F599" i="1"/>
  <c r="F598" i="1"/>
  <c r="F597" i="1"/>
  <c r="F596" i="1"/>
  <c r="F594" i="1"/>
  <c r="F593" i="1"/>
  <c r="F592" i="1"/>
  <c r="F591" i="1"/>
  <c r="F589" i="1"/>
  <c r="F586" i="1"/>
  <c r="F580" i="1"/>
  <c r="F575" i="1"/>
  <c r="F574" i="1"/>
  <c r="F573" i="1"/>
  <c r="F572" i="1"/>
  <c r="F571" i="1"/>
  <c r="F570" i="1"/>
  <c r="F568" i="1"/>
  <c r="F566" i="1"/>
  <c r="F565" i="1"/>
  <c r="F563" i="1"/>
  <c r="F562" i="1"/>
  <c r="F561" i="1"/>
  <c r="F560" i="1"/>
  <c r="F559" i="1"/>
  <c r="F558" i="1"/>
  <c r="F557" i="1"/>
  <c r="F556" i="1"/>
  <c r="F555" i="1"/>
  <c r="F554" i="1"/>
  <c r="F553" i="1"/>
  <c r="F552" i="1"/>
  <c r="F551" i="1"/>
  <c r="F550" i="1"/>
  <c r="F549" i="1"/>
  <c r="F548" i="1"/>
  <c r="F547" i="1"/>
  <c r="F546" i="1"/>
  <c r="F545" i="1"/>
  <c r="F542" i="1"/>
  <c r="F541" i="1"/>
  <c r="F537" i="1"/>
  <c r="F535" i="1"/>
  <c r="F531" i="1"/>
  <c r="F530" i="1"/>
  <c r="F529" i="1"/>
  <c r="F528" i="1"/>
  <c r="F526" i="1"/>
  <c r="F525" i="1"/>
  <c r="F524" i="1"/>
  <c r="F523" i="1"/>
  <c r="F522" i="1"/>
  <c r="F512" i="1"/>
  <c r="F508" i="1"/>
  <c r="F507" i="1"/>
  <c r="F505" i="1"/>
  <c r="F500" i="1"/>
  <c r="F498" i="1"/>
  <c r="F497" i="1"/>
  <c r="F496" i="1"/>
  <c r="F491" i="1"/>
  <c r="F489" i="1"/>
  <c r="F487" i="1"/>
  <c r="F485" i="1"/>
  <c r="F466" i="1"/>
  <c r="F464" i="1"/>
  <c r="F463" i="1"/>
  <c r="F460" i="1"/>
  <c r="F459" i="1"/>
  <c r="F455" i="1"/>
  <c r="G453" i="1"/>
  <c r="F449" i="1"/>
  <c r="F445" i="1"/>
  <c r="F441" i="1"/>
  <c r="F438" i="1"/>
  <c r="F433" i="1"/>
  <c r="F431" i="1"/>
  <c r="F428" i="1"/>
  <c r="G426" i="1"/>
  <c r="F425" i="1"/>
  <c r="F424" i="1"/>
  <c r="F415" i="1"/>
  <c r="F413" i="1"/>
  <c r="F411" i="1"/>
  <c r="F404" i="1"/>
  <c r="F402" i="1"/>
  <c r="F399" i="1"/>
  <c r="F398" i="1"/>
  <c r="F397" i="1"/>
  <c r="F394" i="1"/>
  <c r="F393" i="1"/>
  <c r="F389" i="1"/>
  <c r="F388" i="1"/>
  <c r="F387" i="1"/>
  <c r="F386" i="1"/>
  <c r="F382" i="1"/>
  <c r="F380" i="1"/>
  <c r="F366" i="1"/>
  <c r="F364" i="1"/>
  <c r="F361" i="1"/>
  <c r="F360" i="1"/>
  <c r="F355" i="1"/>
  <c r="F354" i="1"/>
  <c r="F353" i="1"/>
  <c r="F352" i="1"/>
  <c r="F347" i="1"/>
  <c r="F346" i="1"/>
  <c r="F344" i="1"/>
  <c r="F343" i="1"/>
  <c r="F341" i="1"/>
  <c r="F340" i="1"/>
  <c r="F337" i="1"/>
  <c r="F336" i="1"/>
  <c r="F335" i="1"/>
  <c r="F327" i="1"/>
  <c r="F320" i="1"/>
  <c r="G314" i="1"/>
  <c r="F310" i="1"/>
  <c r="F309" i="1"/>
  <c r="F305" i="1"/>
  <c r="D305" i="1"/>
  <c r="F303" i="1"/>
  <c r="F302" i="1"/>
  <c r="G301" i="1"/>
  <c r="G300" i="1"/>
  <c r="D299" i="1"/>
  <c r="G298" i="1"/>
  <c r="G294" i="1"/>
  <c r="G293" i="1"/>
  <c r="G291" i="1"/>
  <c r="G290" i="1"/>
  <c r="G286" i="1"/>
  <c r="G283" i="1"/>
  <c r="F283" i="1"/>
  <c r="G282" i="1"/>
  <c r="G277" i="1"/>
  <c r="G275" i="1"/>
  <c r="F275" i="1"/>
  <c r="G273" i="1"/>
  <c r="G271" i="1"/>
  <c r="G270" i="1"/>
  <c r="F270" i="1"/>
  <c r="F268" i="1"/>
  <c r="G265" i="1"/>
  <c r="G262" i="1"/>
  <c r="G260" i="1"/>
  <c r="G259" i="1"/>
  <c r="G257" i="1"/>
  <c r="G251" i="1"/>
  <c r="G247" i="1"/>
  <c r="D243" i="1"/>
  <c r="D238" i="1"/>
  <c r="G236" i="1"/>
  <c r="G235" i="1"/>
  <c r="G234" i="1"/>
  <c r="G233" i="1"/>
  <c r="F232" i="1"/>
  <c r="G227" i="1"/>
  <c r="G226" i="1"/>
  <c r="G219" i="1"/>
  <c r="G215" i="1"/>
  <c r="G212" i="1"/>
  <c r="G210" i="1"/>
  <c r="G208" i="1"/>
  <c r="G204" i="1"/>
  <c r="F203" i="1"/>
  <c r="G184" i="1"/>
  <c r="G183" i="1"/>
  <c r="G182" i="1"/>
  <c r="G181" i="1"/>
  <c r="G180" i="1"/>
  <c r="G179" i="1"/>
  <c r="G178" i="1"/>
  <c r="G177" i="1"/>
  <c r="G176" i="1"/>
  <c r="G173" i="1"/>
  <c r="G172" i="1"/>
  <c r="G171" i="1"/>
  <c r="G170" i="1"/>
  <c r="G166" i="1"/>
  <c r="G165" i="1"/>
  <c r="G164" i="1"/>
  <c r="G143" i="1"/>
  <c r="G142" i="1"/>
  <c r="G141" i="1"/>
  <c r="G140" i="1"/>
  <c r="E133" i="1"/>
  <c r="F119" i="1"/>
  <c r="A113" i="1"/>
  <c r="F103" i="1"/>
  <c r="F102" i="1"/>
  <c r="F98" i="1"/>
  <c r="F89" i="1"/>
  <c r="F83" i="1"/>
  <c r="F70" i="1"/>
  <c r="F68" i="1"/>
  <c r="F62" i="1"/>
  <c r="F61" i="1"/>
  <c r="F58" i="1"/>
  <c r="F57" i="1"/>
  <c r="F55" i="1"/>
  <c r="F51" i="1"/>
  <c r="F23" i="1"/>
  <c r="F6" i="1"/>
  <c r="F5" i="1"/>
  <c r="F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000-000001000000}">
      <text>
        <r>
          <rPr>
            <sz val="10"/>
            <color rgb="FF000000"/>
            <rFont val="Arial"/>
            <scheme val="minor"/>
          </rPr>
          <t>Green cells have updated URLs for NextGen Catalog.
	-Erica Boudreau</t>
        </r>
      </text>
    </comment>
  </commentList>
</comments>
</file>

<file path=xl/sharedStrings.xml><?xml version="1.0" encoding="utf-8"?>
<sst xmlns="http://schemas.openxmlformats.org/spreadsheetml/2006/main" count="12779" uniqueCount="4007">
  <si>
    <t>Microfilm Publication Number (Sortable)</t>
  </si>
  <si>
    <t>Microfilm Publication Number</t>
  </si>
  <si>
    <t>Series Title (and Link to Images in Catalog if Available)</t>
  </si>
  <si>
    <t>Fold3.com Link</t>
  </si>
  <si>
    <t>Ancestry.com Link</t>
  </si>
  <si>
    <t>FamilySearch.org Link</t>
  </si>
  <si>
    <t>Other Partner Link</t>
  </si>
  <si>
    <t>Record Group</t>
  </si>
  <si>
    <t>National Archives Catalog Availability Status</t>
  </si>
  <si>
    <t>A3632</t>
  </si>
  <si>
    <t>Passenger Lists of Vessels Arriving at Pascagoula, Mississippi, 7/15/1903 - 5/21/1935 [This is a duplicate of M2027.]</t>
  </si>
  <si>
    <t>Complete</t>
  </si>
  <si>
    <t>A3633</t>
  </si>
  <si>
    <t>Crew Lists of Vessels Arriving at Pascagoula, Mississippi, 1/1/1907 - 9/5/1928</t>
  </si>
  <si>
    <t>Ancestry.com</t>
  </si>
  <si>
    <t>A3635</t>
  </si>
  <si>
    <t>Passenger and Crew Manifests of Airplanes Arriving at Port Everglades (Fort Lauderdale), Florida, 12/1/1957 - 11/8/1969</t>
  </si>
  <si>
    <t>Partial</t>
  </si>
  <si>
    <t>A3636</t>
  </si>
  <si>
    <t>Passenger and Crew Manifests of Airplanes Arriving at Portland, Maine, 4/13/1946 - 11/24/1954</t>
  </si>
  <si>
    <t>A3638</t>
  </si>
  <si>
    <t>Alien Passenger Lists of Vessels Arriving at Savannah, Georgia, 6/5/1906 - 6/20/1948</t>
  </si>
  <si>
    <t>A3639</t>
  </si>
  <si>
    <t>U.S. Citizen Passenger Lists of Vessels Arriving at Savannah, Georgia, 6/5/1906 - 6/20/1948</t>
  </si>
  <si>
    <t>A3640</t>
  </si>
  <si>
    <t>Alien Crew Lists of Vessels Arriving at Savannah, Georgia, 1901–November 30, 1954</t>
  </si>
  <si>
    <t>A3645</t>
  </si>
  <si>
    <t>Passenger and Crew Manifests of Airplanes Arriving at Burbank, California, 9/1958 - 7/1959</t>
  </si>
  <si>
    <t>A3646</t>
  </si>
  <si>
    <t>Alien and Chinese Crew Lists of Vessels Arriving at Charleston, South Carolina, June 16, 1907–April 26, 1913</t>
  </si>
  <si>
    <t>A3648</t>
  </si>
  <si>
    <t>Passenger Lists of Vessels Arriving at Charleston, South Carolina, April 9, 1906–August 21, 1948</t>
  </si>
  <si>
    <t>A3649</t>
  </si>
  <si>
    <t>Passenger and Crew Lists of Vessels Arriving at Charleston, South Carolina, 12/1954 - 12/1982</t>
  </si>
  <si>
    <t>A3650</t>
  </si>
  <si>
    <t>Crew Lists of Vessels Arriving at Charleston, SC, January 1, 1910–November 29, 1954</t>
  </si>
  <si>
    <t>A3657</t>
  </si>
  <si>
    <t>Crew Lists of Vessels Arriving at Newport News, Virginia, 1909 - 11/1954</t>
  </si>
  <si>
    <t>A3663</t>
  </si>
  <si>
    <t>Crew Lists of Vessels Arriving at Norfolk, Virginia, 1909 - 11/30/1954</t>
  </si>
  <si>
    <t>A3666</t>
  </si>
  <si>
    <t>Passenger Lists of Vessels Arriving at Pensacola, Florida, 5/12/1900 - 7/16/1945</t>
  </si>
  <si>
    <t>FamilySearch.org</t>
  </si>
  <si>
    <t>A3672</t>
  </si>
  <si>
    <t>Passenger and Crew Manifests of Airplanes Arriving at Portland, Oregon, 1/1/1958 - 10/11/1969</t>
  </si>
  <si>
    <t>A3674</t>
  </si>
  <si>
    <t>Passenger and Crew Manifests of Airplanes Arriving at Savannah, Georgia, 1958-1962</t>
  </si>
  <si>
    <t>A3678</t>
  </si>
  <si>
    <t>Passenger and Crew Lists of Vessels and Airplanes Arriving at Davisville, Melville, Newport, and Quonset Point, Rhode Island, 3/3/1955 - 3/27/1957</t>
  </si>
  <si>
    <t>A3680</t>
  </si>
  <si>
    <t>Passenger and Crew Lists of Vessels Arriving at Juneau, Alaska, 12/1949 - 7/1961</t>
  </si>
  <si>
    <t>A3685</t>
  </si>
  <si>
    <t>Passenger Manifests of Airplanes Arriving at San Francisco, California, 3/5/1946 - 12/31/1951</t>
  </si>
  <si>
    <t>A3693</t>
  </si>
  <si>
    <t>Passenger Lists of Vessels Departing from Wiscasset, Maine, 11/6/1960 - 11/25/1962</t>
  </si>
  <si>
    <t>A3702</t>
  </si>
  <si>
    <t>Passenger Lists of Vessels Departing from Aberdeen, Washington, March 27, 1955–April 12, 1959</t>
  </si>
  <si>
    <t>A3709</t>
  </si>
  <si>
    <t>Passenger Lists of Vessels Departing from Astoria, Oregon, 1/1955 - 9/1957</t>
  </si>
  <si>
    <t>A3714</t>
  </si>
  <si>
    <t>Passenger and Crew Manifests of Airplanes Departing from Binghamton, New York, 7/1960 - 1/1962</t>
  </si>
  <si>
    <t>A3717</t>
  </si>
  <si>
    <t>Passenger and Crew Manifests of Airplanes Arriving at Chicago, Illinois, 12/1957 - 10/1969</t>
  </si>
  <si>
    <t>A3721</t>
  </si>
  <si>
    <t>Passenger and Crew Lists of Vessels Arriving at Clayton, New York, 5/1958 - 6/1958</t>
  </si>
  <si>
    <t>A3725</t>
  </si>
  <si>
    <t>Passenger and Crew Manifests of Airplanes Arriving at Dallas and Fort Worth, Texas, 6/6/1955 - 3/31/1957</t>
  </si>
  <si>
    <t>A3726</t>
  </si>
  <si>
    <t>Passenger and Crew Manifests of Airplanes Arriving at Del Rio, Texas, 1/1957 - 2/1960</t>
  </si>
  <si>
    <t>A3728</t>
  </si>
  <si>
    <t>Passenger and Crew Lists of Vessels and Airplanes Arriving at Detroit, Michigan, 4/1957 - 12/1981</t>
  </si>
  <si>
    <t>A3729</t>
  </si>
  <si>
    <t>Passenger and Crew Manifests of Airplanes Arriving at Douglas, Arizona, June 23, 1958–April 24, 1960</t>
  </si>
  <si>
    <t>A3730</t>
  </si>
  <si>
    <t>Crew Lists of Vessels Arriving at Edmonds, Washington, 1955–August 24, 1955</t>
  </si>
  <si>
    <t>Not available</t>
  </si>
  <si>
    <t>A3734</t>
  </si>
  <si>
    <t>Passenger and Crew Lists of Vessels Arriving at Everett, Washington, December 1, 1954–January 31, 1956</t>
  </si>
  <si>
    <t>A3735</t>
  </si>
  <si>
    <t>Passenger Lists of Vessels Departing from Everett, Washington, November 16, 1955–December 17, 1961</t>
  </si>
  <si>
    <t>A3737</t>
  </si>
  <si>
    <t>Manifests of Alien Arrivals at Fairbanks, Alaska, 4/1944</t>
  </si>
  <si>
    <t>A3738</t>
  </si>
  <si>
    <t>Passenger and Crew Manifests of Airplanes Arriving at and Departing from Fairbanks, Alaska, 4/1956</t>
  </si>
  <si>
    <t>A3742</t>
  </si>
  <si>
    <t>Passenger and Crew Manifests of Airplane Arrivals at Fajardo, and Isla de Vieques, Puerto Rico, 12/1957 - 11/1962</t>
  </si>
  <si>
    <t>A3743</t>
  </si>
  <si>
    <t>Passenger and Crew Lists of Vessels Arriving at Fall River, Massachusetts, March 3, 1955–March 13, 1957</t>
  </si>
  <si>
    <t>A3745</t>
  </si>
  <si>
    <t>Crew Lists of Vessels Arriving at Fort Lauderdale (Port Everglades), Florida, January 1, 1946–March 21, 1954</t>
  </si>
  <si>
    <t>A3747</t>
  </si>
  <si>
    <t>Index to Manifests of Arrivals by Airplane at Fort Worth, Texas, 9/7/1942 - 7/7/1946</t>
  </si>
  <si>
    <t>A3748</t>
  </si>
  <si>
    <t>Passenger Manifests of Airplanes Arriving at Fort Worth, Texas, 9/7/1942 - 7/7/1946</t>
  </si>
  <si>
    <t>A3749</t>
  </si>
  <si>
    <t>Passenger and Crew Manifests of Airplanes Arriving at Fort Worth, Texas, 9/7/1942 - 7/4/1946</t>
  </si>
  <si>
    <t>A3753</t>
  </si>
  <si>
    <t>Passenger and Crew Manifests of Airplanes Arriving at Frederiksted, Saint Croix, U.S. Virgin Islands, 12/1954 - 8/1959</t>
  </si>
  <si>
    <t>A3754</t>
  </si>
  <si>
    <t>A3754 - Passenger and Crew Lists of Vessels Arriving at Friday Harbor, Washington, December 1954-January 1956</t>
  </si>
  <si>
    <t>A3755</t>
  </si>
  <si>
    <t>Crew Lists of Vessels Arriving at Galveston, Texas, 1904-1954</t>
  </si>
  <si>
    <t>A3757</t>
  </si>
  <si>
    <t>Crew Lists of Vessels Arriving at Georgetown, South Carolina, 1950-1954</t>
  </si>
  <si>
    <t>A3758</t>
  </si>
  <si>
    <t>Passenger and Crew Lists of Vessels Arriving at Georgetown, South Carolina, 9/1956 - 7/1970</t>
  </si>
  <si>
    <t>A3772</t>
  </si>
  <si>
    <t>Manifests of Alien Arrivals at Hyder, Alaska, 4/1916 - 11/1932</t>
  </si>
  <si>
    <t>A3773</t>
  </si>
  <si>
    <t>Passenger and Crew Manifests of Airplanes Arriving at Indianapolis, Indiana, 12/1957 - 4/1967</t>
  </si>
  <si>
    <t>A3775</t>
  </si>
  <si>
    <t>Passenger and Crew Manifests of Airplanes Departing from Kansas City, Missouri, 12/8/1958 - 6/15/1968</t>
  </si>
  <si>
    <t>A3785</t>
  </si>
  <si>
    <t>Passenger and Crew Manifests of Airplanes Departing from Memphis, Tennessee, 9/1958 - 10/1961</t>
  </si>
  <si>
    <t>A3792</t>
  </si>
  <si>
    <t>A3792 - Crew Lists of Vessels Arriving at Mukilteo, Washington, December 1954-October 1955</t>
  </si>
  <si>
    <t>A3805</t>
  </si>
  <si>
    <t>A3805 - Passenger Lists of Vessels Arriving at Saint Thomas, U.S. Virgin Islands, July 1907-May 1923</t>
  </si>
  <si>
    <t>A3821</t>
  </si>
  <si>
    <t>Additional Passenger and Crew Manifests of Airplanes Arriving at Tampa, Florida, 12/1/1957 - 11/11/1969</t>
  </si>
  <si>
    <t>A3827</t>
  </si>
  <si>
    <t>Passenger and Crew Manifests of Airplanes Arriving at Washington, DC, 12/2/1957 - 9/29/1969</t>
  </si>
  <si>
    <t>A3832</t>
  </si>
  <si>
    <t>Passenger and Crew Lists of Vessels and Airplanes Arriving at West Palm Beach, Florida, 12/1/1954 - 5/31/1983</t>
  </si>
  <si>
    <t>A3833</t>
  </si>
  <si>
    <t>Passenger and Crew Lists of Airplanes Arriving at West Palm Beach, Florida, 12/1/1957 - 11/7/1969</t>
  </si>
  <si>
    <t>A3838</t>
  </si>
  <si>
    <t>Passenger and Crew Manifests of Airplanes Arriving at Cleveland, Ohio, 2/1958 - 11/1969</t>
  </si>
  <si>
    <t>A3867</t>
  </si>
  <si>
    <t>Passenger and Crew Manifests of Airplanes Departing from Culebra, Puerto Rico, 10/8/1961 - 5/21/1962</t>
  </si>
  <si>
    <t>A3869</t>
  </si>
  <si>
    <t>Passenger and Crew Manifests of Airplanes Departing from Denver, Colorado, 12/12/1958 - 9/1/1964</t>
  </si>
  <si>
    <t>A3884</t>
  </si>
  <si>
    <t>Passenger and Crew Manifests of Airplanes Departing from Indianapolis, Indiana, 2/28/1961 - 8/13/1965</t>
  </si>
  <si>
    <t>A3908</t>
  </si>
  <si>
    <t>Passenger and Crew Lists of Vessels Arriving at Savannah, Georgia, 12/1/1954 - 4/30/1983</t>
  </si>
  <si>
    <t>A3926</t>
  </si>
  <si>
    <t>Passenger Lists of the Vessel Norango Departing from Boothbay Harbor, Maine, 7/27/1960 - 7/27/1960</t>
  </si>
  <si>
    <t>A3929</t>
  </si>
  <si>
    <t>Passenger Manifests of Airplanes Arriving at Charleston, South Carolina, January 1947-May 1947</t>
  </si>
  <si>
    <t>A3934</t>
  </si>
  <si>
    <t>Chinese Passenger Lists of Vessels Arriving at El Paso, Texas, 7/10/1906 - 6/2/1923</t>
  </si>
  <si>
    <t>A3935</t>
  </si>
  <si>
    <t>Manifests of American Airlines Passengers and Crew Arriving and Departing from El Paso, Texas, 9/1942 - 7/30/1948</t>
  </si>
  <si>
    <t>A3937</t>
  </si>
  <si>
    <t>Manifests of Alien and Citizen Arrivals at Fort Kent, Limestone, Madawaska, and Van Buren, Maine, ca. 9/1929 - ca. 10/1955</t>
  </si>
  <si>
    <t>A3938</t>
  </si>
  <si>
    <t>Passenger and Crew Lists of Vessels Arriving at Galveston, Texas, 12/2/1954 - 12/31/1981</t>
  </si>
  <si>
    <t>A3959</t>
  </si>
  <si>
    <t>Passenger and Crew Lists of Vessels Arriving at Port Everglades (Fort Lauderdale), Florida, 12/1/1954 - 8/31/1983</t>
  </si>
  <si>
    <t>A3968</t>
  </si>
  <si>
    <t>Crew Lists of Vessels Arriving at Gulfport, Mississippi, 1904-1954</t>
  </si>
  <si>
    <t>A3969</t>
  </si>
  <si>
    <t>Shipmaster Statements Regarding Changes in Crew of Vessels Departing from Gulfport, Mississippi, May 1917–November 1945</t>
  </si>
  <si>
    <t>A3973</t>
  </si>
  <si>
    <t>Passenger and Crew Manifests of Airplanes Arriving at San Antonio, Texas, 8/1/1944 - 7/1/1948</t>
  </si>
  <si>
    <t>A3974</t>
  </si>
  <si>
    <t>Passenger and Crew Manifests of Airplanes Arriving at San Antonio, Texas, 1/1/1955 - 11/30/1957</t>
  </si>
  <si>
    <t>A3978</t>
  </si>
  <si>
    <t>Passenger Lists of Vessels Arriving at Houston, Texas, 7/10/1948 - 11/28/1954</t>
  </si>
  <si>
    <t>A3979</t>
  </si>
  <si>
    <t>Crew Lists of Vessels Arriving at Houston, Texas, July 2, 1948–November 29, 1954</t>
  </si>
  <si>
    <t>A3981</t>
  </si>
  <si>
    <t>Passenger and Crew Manifests of Airplanes Arriving at Houston, Texas, 12/15/1946 - 11/30/1954</t>
  </si>
  <si>
    <t>A3983</t>
  </si>
  <si>
    <t>Alien Passenger Lists of Vessels Arriving at Jacksonville, Florida, 1946-1948</t>
  </si>
  <si>
    <t>A3985</t>
  </si>
  <si>
    <t>Passenger and Crew Lists of Vessels Arriving at Jacksonville, Florida, 12/1954 - 11/30/1984</t>
  </si>
  <si>
    <t>A3989</t>
  </si>
  <si>
    <t>Passenger and Crew Manifests of Airplanes Arriving at Memphis, Tennessee, 10/1958 - 9/1961</t>
  </si>
  <si>
    <t>A3994</t>
  </si>
  <si>
    <t>Passenger and Crew Manifests of Airplanes Arriving at Miami, Florida, 1942-1948</t>
  </si>
  <si>
    <t>A4001</t>
  </si>
  <si>
    <t>Index and Register of Vessels Arriving at Portland, Oregon, 8/1949 - 9/1955</t>
  </si>
  <si>
    <t>A4002</t>
  </si>
  <si>
    <t>Passenger and Crew Manifests of Airplanes Departing from Toledo, Ohio, 8/20/1959 - 4/19/1962</t>
  </si>
  <si>
    <t>A4023</t>
  </si>
  <si>
    <t>Passenger and Crew Lists of Vessels Arriving at Agana, Guam, 1/1948 - 4/1952</t>
  </si>
  <si>
    <t>A4024</t>
  </si>
  <si>
    <t>Crew Lists of Vessels Arriving at Agana, Guam, 6/1952 - 11/1954</t>
  </si>
  <si>
    <t>A4025</t>
  </si>
  <si>
    <t>Manifests of Alien Arrivals by Airplane at Houston, Texas, 12/1946 - 4/1954</t>
  </si>
  <si>
    <t>A4043</t>
  </si>
  <si>
    <t>Register of Alien College and University Students Admitted to the United States at San Francisco, California, 1924 - 1946</t>
  </si>
  <si>
    <t>A4050</t>
  </si>
  <si>
    <t>Indexes to Vessels Arriving at Seattle, Washington, ca. 1904 - 7/1955</t>
  </si>
  <si>
    <t>A4066</t>
  </si>
  <si>
    <t>Crew Lists of Vessels Arriving at Port Townsend, Washington, 8/1/1953 - 12/30/1975</t>
  </si>
  <si>
    <t>A4104</t>
  </si>
  <si>
    <t>Passenger and Crew Lists of Vessels and Airplanes Arriving at San Juan, Puerto Rico, 12/1/1954 - 11/30/1982</t>
  </si>
  <si>
    <t>A4120</t>
  </si>
  <si>
    <t>Card Manifests of Vessel Passengers on the Santa Margarita Departing from Port Royal, South Carolina, and of Vessel Passengers on the Santa Barbara Arriving at Brunswick, Georgia, 05/18/1959-04/13/1964</t>
  </si>
  <si>
    <t>A4121</t>
  </si>
  <si>
    <t>Crew Lists of Vessels Arriving at Providence, Rhode Island, December 1, 1954–March 28, 1957</t>
  </si>
  <si>
    <t>A4157</t>
  </si>
  <si>
    <t>Passenger Manifests of Hungarian Refugees Arriving on Airplanes at New York, New York, 1/1957 - 2/1957</t>
  </si>
  <si>
    <t>A4158</t>
  </si>
  <si>
    <t>Passenger Manifests (Nominal Rolls) of Military Personnel Arriving on Vessels at New York, New York, 5/31/1943 - 7/1/1955</t>
  </si>
  <si>
    <t>A4160</t>
  </si>
  <si>
    <t>Pre-Flight Inspection Manifests of Passengers Arriving at New York, New York, 4/1/1950 - 1952</t>
  </si>
  <si>
    <t>A4161</t>
  </si>
  <si>
    <t>Shipmaster Statements Regarding Changes in Crew of Vessels Departing from New York, New York, ca. 11/6/1940 - 7/31/1969</t>
  </si>
  <si>
    <t>A4184</t>
  </si>
  <si>
    <t>Alphabetical Index to Vessels Arriving at New York, New York, 1924 - 1943</t>
  </si>
  <si>
    <t>A4190</t>
  </si>
  <si>
    <t>Index to Alien Arrivals at Portland, Maine, ca. 1894 - ca. 1946</t>
  </si>
  <si>
    <t>A4192</t>
  </si>
  <si>
    <t>Alphabetical Index to Vessels Arriving at New York, New York, 1898 - 1924</t>
  </si>
  <si>
    <t>A4194</t>
  </si>
  <si>
    <t>Passenger and Crew Manifests of Airplanes Arriving at Saint Louis, Missouri, 1/21/1958 - 4/24/1968</t>
  </si>
  <si>
    <t>A4195</t>
  </si>
  <si>
    <t>Passenger Manifests of Airplanes Arriving at San Pedro, California, March 1946 - July 1947</t>
  </si>
  <si>
    <t>A4201</t>
  </si>
  <si>
    <t>Passenger Lists of Vessels Arriving at Portland, Maine, 2/1/1944 - 11/22/1954</t>
  </si>
  <si>
    <t>A4229</t>
  </si>
  <si>
    <t>Passenger Manifests of Airplanes Arriving at Philadelphia, Pennsylvania, 6/28/1944 - 6/29/1948</t>
  </si>
  <si>
    <t>M0327</t>
  </si>
  <si>
    <t>M327</t>
  </si>
  <si>
    <t>Index to Passenger Lists of Vessels Arriving at Baltimore (Federal Passenger Lists), 1820-1897</t>
  </si>
  <si>
    <t>M0351</t>
  </si>
  <si>
    <t>M351</t>
  </si>
  <si>
    <t>Compiled Service Records of Volunteer Soldiers Who Served During the Mexican War</t>
  </si>
  <si>
    <t>Fold3.com</t>
  </si>
  <si>
    <t>654814, 654816</t>
  </si>
  <si>
    <t>M0654</t>
  </si>
  <si>
    <t>M654</t>
  </si>
  <si>
    <t>Gen. James Wilkinson's Order Book, Dec. 31, 1796-Mar. 8, 1808</t>
  </si>
  <si>
    <t>M0689</t>
  </si>
  <si>
    <t>M689</t>
  </si>
  <si>
    <t>Letters Received by the Office of the Adjutant General (Main Series), 1881-1889</t>
  </si>
  <si>
    <t>M0846</t>
  </si>
  <si>
    <t>M846</t>
  </si>
  <si>
    <t>Schedules of the New Mexico Territory Census of 1885</t>
  </si>
  <si>
    <t>M1290</t>
  </si>
  <si>
    <t>Alphabetical Card Name Indexes to the Compiled Service Records of Volunteer Soldiers who Served in Union Organizations not Raised by States or Territories, Excepting the Veterans Reserve Corps and the U.S. Colored Troops</t>
  </si>
  <si>
    <t>M1383</t>
  </si>
  <si>
    <t>Passenger and Crew Lists of Vessels Arriving at Seattle, Washington, 1890-1957</t>
  </si>
  <si>
    <t>M1476</t>
  </si>
  <si>
    <t>Lists of Chinese Applying for Admission to the United States Through the Port of San Francisco, 1903-1947</t>
  </si>
  <si>
    <t>M1783</t>
  </si>
  <si>
    <t>Civilian Conservation Corps Newspaper 'Happy Days,' 1933-1940</t>
  </si>
  <si>
    <t>M1903</t>
  </si>
  <si>
    <t>Records of the Field Offices for the State of Georgia, Bureau of Refugees, Freedmen, and Abandoned Lands, 1865-1872.</t>
  </si>
  <si>
    <t>1561452, 1561453, 1561454</t>
  </si>
  <si>
    <t>M1927</t>
  </si>
  <si>
    <t>Records of the Monuments and Fine Arts Branch of the U.S. Allied Commission for Austria (USACA) Section, 1945-1950</t>
  </si>
  <si>
    <t>M2003</t>
  </si>
  <si>
    <t>Quarterly Abstracts of Seamen's Protection Certificates, New York City, NY, 1815-1869</t>
  </si>
  <si>
    <t>M2027</t>
  </si>
  <si>
    <t>Admitted Alien Crew Lists of Vessels Arriving at Pascagoula, Mississippi, 7/15/1903 - 5/21/1935</t>
  </si>
  <si>
    <t>M2045</t>
  </si>
  <si>
    <t>Crew Lists of Vessels Arriving at Manitowoc, Wisconsin, 1925-1956</t>
  </si>
  <si>
    <t>N/A</t>
  </si>
  <si>
    <t>Shore Establishment (Non-Ship Muster Rolls): A1 135, A1 136, A1 136A</t>
  </si>
  <si>
    <t>Original Records</t>
  </si>
  <si>
    <t>Enrollment Cards for the Five Civilized Tribes (Dawes Enrollment Cards), 1898 - 1914</t>
  </si>
  <si>
    <t>Compiled Military Service Records of Volunteer Union Soldiers Who Served in the United States Colored Troops: 66th-82nd Infantry</t>
  </si>
  <si>
    <t>Compiled Military Service Records of Volunteer Union Soldiers Who Served the United States Colored Troops: Miscellaneous Cards</t>
  </si>
  <si>
    <t>Compiled Military Service Records of Volunteer Union Soldiers Who Served the United States Colored Troops: Miscellaneous Personal Papers</t>
  </si>
  <si>
    <t>Compiled Military Service Records of Volunteer Union Soldiers Who Served the United States Colored Troops: Pioneer Corps, Cavalry Division, 16 Army Corps</t>
  </si>
  <si>
    <t>Compiled Military Service Records of Volunteer Union Soldiers Who Served the United States Colored Troops: Powell's Infantry, US Colored Infantry</t>
  </si>
  <si>
    <t>Compiled Military Service Records of Volunteer Union Soldiers Who Served the United States Colored Troops: Quartermaster's Detachment, US Colored Infantry</t>
  </si>
  <si>
    <t>Compiled Military Service Records of Volunteer Union Soldiers Who Served the United States Colored Troops: Southard's Co, US Colored Infantry</t>
  </si>
  <si>
    <t>Compiled Military Service Records of Volunteer Union Soldiers Who Served the United States Colored Troops: Unassigned Co A, US Colored Infantry</t>
  </si>
  <si>
    <t>Compiled Military Service Records of Volunteer Union Soldiers Who Served the United States Colored Troops: Unassigned, US Colored Infantry</t>
  </si>
  <si>
    <t>Compiled Service Records of Volunteer Union Soldiers Who Served in Organizations from the State of California</t>
  </si>
  <si>
    <t>Compiled Service Records of Volunteer Union Soldiers Who Served in Organizations from the State of Colorado</t>
  </si>
  <si>
    <t>Compiled Service Records of Volunteer Union Soldiers Who Served in Organizations from the State of Vermont</t>
  </si>
  <si>
    <t>Lists of Men Ordered to Report to Local Board for Military Service, 1917-1918</t>
  </si>
  <si>
    <t>Prisoner Identification Photographs, 1875 - ca. 1923</t>
  </si>
  <si>
    <t>Reports of the Deaths of American Citizens, compiled 01/1963-12/1974.</t>
  </si>
  <si>
    <t>List of Interred Soldiers of the U.S. Army, 1828-1888</t>
  </si>
  <si>
    <t>Declarations of Intention, 1932-1940, U.S. District Court for the Northern (Batesville) Division of the Eastern District of Arkansas.</t>
  </si>
  <si>
    <t>Petitions for Naturalization, Northern (Batesville) Division of the Eastern District of Arkansas, 1932-1942</t>
  </si>
  <si>
    <t>Immigration and Naturalization Service, Seattle District, Chinese Passenger Arrival and Disposition Volumes 1903-1944</t>
  </si>
  <si>
    <t>Historical Nurse Files, compiled ca. 1916 - ca. 1959</t>
  </si>
  <si>
    <t>ANRC</t>
  </si>
  <si>
    <t>Petitions for Naturalization, Alaska (U.S. Territorial Court for the Third (Anchorage) Division), 1916 - 1960</t>
  </si>
  <si>
    <t>Declarations of Intention for Citizenship, South Dakota (Western (Deadwood) Division), 1892 - 1900</t>
  </si>
  <si>
    <t>Declarations of Intention for Citizenship, South Dakota (Southern (Sioux Falls) Division), 1879 - 1924</t>
  </si>
  <si>
    <t>Declarations of Intention for Citizenship, Alaska (U.S. Territorial Court for the Third (Valdez) Division), 1902 - 1942</t>
  </si>
  <si>
    <t>List of U.S. residents serving in the British Expeditionary Forces, 1917-1918</t>
  </si>
  <si>
    <t>Record of Death Notices of U.S. Citizens Aboard, 1835-1855 (I-15, E-848)</t>
  </si>
  <si>
    <t>Notices of Deaths of U.S. Citizens Abroad, 1857-1922 (I-15, E-849)</t>
  </si>
  <si>
    <t>Emergency Passport Applications for Travel to China, 1915—1925</t>
  </si>
  <si>
    <t>Petitions of the Jewish Peoples' Committee, 1938-1938</t>
  </si>
  <si>
    <t>Petitions for Naturalization, Mississippi (Southern Division, Biloxi Term), 1929 - 1991</t>
  </si>
  <si>
    <t>Petitions for Naturalization, Mississippi (Delta (Clarksdale) Division of the Northern District), 1913 - 1952</t>
  </si>
  <si>
    <t>Petitions for Naturalization, Mississippi (Eastern (Aberdeen) Division of the Northern District), 1913 - 1953</t>
  </si>
  <si>
    <t>Petitions for Naturalization, Mississippi (Jackson Division of the Southern District), 1911 - 1956</t>
  </si>
  <si>
    <t>Declarations of Intention for Citizenship, Mississippi (Delta (Clarksdale) Division of the Northern District), 1913 - 1955</t>
  </si>
  <si>
    <t>Declarations of Intention for Citizenship, Mississippi (Western (Vicksburg) Division of the Southern District), 1915 - 1921</t>
  </si>
  <si>
    <t>Petitions for Naturalization, Mississippi (Eastern (Meridian) Division of the Southern District), 1908 - 1919</t>
  </si>
  <si>
    <t>Petitions for Naturalization, Mississippi (Western (Oxford) Division of the Northern District), 1914 - 1929</t>
  </si>
  <si>
    <t>Naturalization Certificate Stubs, Tennessee (Northern (Knoxville) Division of the Eastern District), 1908-1926</t>
  </si>
  <si>
    <t>Naturalization Certificate Stubs, Tennessee (Nashville Division of the Middle District), 1907 - 1923</t>
  </si>
  <si>
    <t>Naturalization Certificate Stubs, Tennessee (Northeastern (Greenville) Division of the Eastern District), 1909 - 1923</t>
  </si>
  <si>
    <t>Declarations of Intention, 1907-1911, U.S. District Court for the Western (Little Rock) Division of the Eastern District of Arkansas</t>
  </si>
  <si>
    <t>General Registers of Patients, 1872 - 1917</t>
  </si>
  <si>
    <t>Burial Registers of Military Post and National Cemeteries, compiled ca. 1862 - ca. 1960</t>
  </si>
  <si>
    <t>Applications for Travel Identification Cards, compiled 1918 - 1918</t>
  </si>
  <si>
    <t>Repatriation Oaths of Allegiance, Idaho (Southern (Boise) Division), 1937 - 1969</t>
  </si>
  <si>
    <t>Repatriation Oaths of Allegiance, Idaho (Northern (Coeur d'Alene) Division), 1939 - 1954</t>
  </si>
  <si>
    <t>Repatriation Oaths of Allegiance, Idaho (Central (Moscow) Division), 1938 - 1949</t>
  </si>
  <si>
    <t>Letters Sent, Louisiana (New Orleans Term of the Eastern District), 01/1909 - 06/1911</t>
  </si>
  <si>
    <t>Declarations of Intentions Filed in State and Local Courts, Louisiana (New Orleans Term of the Eastern District), ca. 1886 - 1911</t>
  </si>
  <si>
    <t>Petitions for Naturalization, Alaska (U.S. Territorial Court for the Fourth (Fairbanks) Division), 1907 - 1960</t>
  </si>
  <si>
    <t>Petitions for Naturalization Transferred from Other Courts, Idaho (Southern (Boise) Division), 1953-1977</t>
  </si>
  <si>
    <t>Petitions for Naturalization Transferred from Other Courts, Idaho (Northern (Ceour d'Alene Division), 1962-1966</t>
  </si>
  <si>
    <t>Petitions for Naturalization Transferred from Other Courts, Idaho (Central (Moscow) Division), 1955-1965</t>
  </si>
  <si>
    <t>Petitions for Naturalization Transferred from Other Courts, Idaho (Twin Falls County), 1956-1973</t>
  </si>
  <si>
    <t>Service Record Cards, 1904 - 1920</t>
  </si>
  <si>
    <t>Homestead Final Certificates, Nebraska (Chadron Land Office), 1887 - 1894</t>
  </si>
  <si>
    <t>Homestead Final Certificates, Nebraska (O'Neill, Dakota City, and Niobrara Land Offices), 1863 - 1908</t>
  </si>
  <si>
    <t>Declarations of Intention, Alaska (U.S. Territorial Court for the Fourth (Fairbanks) Division), 1909 - 1959</t>
  </si>
  <si>
    <t>Declarations of Intention, Alaska (U.S. District Court for the Anchorage Division), 1916 - 1986</t>
  </si>
  <si>
    <t>Declarations of Intention, Alaska (U.S. Territorial Court for the Fourth (Fairbanks) Division), 1927 - 1928</t>
  </si>
  <si>
    <t>Declarations of Intention, Alaska (U.S. Territorial Court for the Third (Valdez) Division, Cordova Term), 1922 - 1940</t>
  </si>
  <si>
    <t>Petitions for Naturalization Filed in Ruby, Alaska (U.S. Territorial Court for the Fourth (Fairbanks) Division), 1926 - 1931</t>
  </si>
  <si>
    <t>Certificate of Naturalization Receipt Stubs, Alaska (U.S. Territorial Court for the First (Juneau) Division), 1908 - 1909</t>
  </si>
  <si>
    <t>Certificate of Naturalization Receipt Stubs, Alaska (U.S. District Court for the Anchorage Division ), 1924 - 1991</t>
  </si>
  <si>
    <t>Naturalization Depositions, Alaska (U.S. Territorial Court for the Fourth (Fairbanks) Division), 1933 - 1960</t>
  </si>
  <si>
    <t>Petitions for Naturalization Granted and Denied, Alaska (District Court, Fairbanks), 1929-1980</t>
  </si>
  <si>
    <t>Petitions for Naturalization, Alaska (Territorial Court, Ketchikan), 1903-1960 [0001]</t>
  </si>
  <si>
    <t>Declarations of Intention Filed in McGrath, Alaska, 1927 - 1932</t>
  </si>
  <si>
    <t>Petitions for Naturalization, Alaska (Territorial Court, Seward), 1911-1956 [0001]</t>
  </si>
  <si>
    <t>Declarations of Intention, Alaska (District Court, Wiseman), 1927-1927</t>
  </si>
  <si>
    <t>Naturalization Certificate Stubs, Alaska (Territorial Court, Cordova), 1911-1914</t>
  </si>
  <si>
    <t>Naturalization Certificate Stubs, Alaska (Territorial Court, Valdez), 1908-1926</t>
  </si>
  <si>
    <t>Naturalization Stub Books, Alaska (Territorial Court, Fairbanks), 1908-1926</t>
  </si>
  <si>
    <t>Declarations of Intention, Alaska (District Court, Ruby and Iditarod), 1911-1928</t>
  </si>
  <si>
    <t>Orders Granting or Denying Naturalization, Alaska (Territorial Court, Valdez), 1906-1914</t>
  </si>
  <si>
    <t>Oaths for Licensed Vessels &lt;20T (Sitka, Alaska), 1898-1907</t>
  </si>
  <si>
    <t>Naturalization Orders, Ohio (U.S. District Court for the Eastern (Cleveland) Division of the Northern District), 9/9/1926 - 12/19/1966</t>
  </si>
  <si>
    <t>Index to Declarations of Intention, Ohio(U.S. District Court for the Eastern (Cleveland) Division of the Northern District), 1855 - 1941</t>
  </si>
  <si>
    <t>Certificate of Naturalization Stubs, Illinois (Eastern (Chicago) Division of the Northern District), 1907-1925</t>
  </si>
  <si>
    <t>Declarations of Intention, Ohio (U.S. District Court for the Eastern (Columbus) Division of the Southern District), 10/27/1917 - 11/16/1950</t>
  </si>
  <si>
    <t>Unknown</t>
  </si>
  <si>
    <t>A1154</t>
  </si>
  <si>
    <t>Non-population Census Schedules for Washington Territory, 1860-1880.</t>
  </si>
  <si>
    <t>A1158</t>
  </si>
  <si>
    <t>Numerical Index to Pensions, 1860-1934</t>
  </si>
  <si>
    <t>A2892</t>
  </si>
  <si>
    <t xml:space="preserve">Passenger Manifests of Airplanes Departing from Port Everglades, Florida, 12/1/1957 - 11/8/1969
</t>
  </si>
  <si>
    <t>A3302</t>
  </si>
  <si>
    <t>Portland Area Office Individual Indian Probate Case Files</t>
  </si>
  <si>
    <t>A3355</t>
  </si>
  <si>
    <t>Miscellaneous Lists and Registers of German Concentration Camp Inmates, Originated or Collected by the International Tracing Service (Arolsen) (Holocaust)</t>
  </si>
  <si>
    <t>A3361</t>
  </si>
  <si>
    <t>Register of Citizen Arrivals (1943-1947) and Alien Arrivals (1936-1949) by Aircraft at San Francisco, California.</t>
  </si>
  <si>
    <t>A3362</t>
  </si>
  <si>
    <t>Partnership Lists of Chinese Firms in San Francisco, California, and Nationwide, and Index of Chinese Departing from San Francisco, California, 1893 - 1943</t>
  </si>
  <si>
    <t>A3363</t>
  </si>
  <si>
    <t>Passenger and Crew Lists of Vessels Arriving at Ventura, California, May 1929-December 1956</t>
  </si>
  <si>
    <t>A3365</t>
  </si>
  <si>
    <t>Lists of Aliens Arriving at Brownsville, Del Rio, Eagle Pass, El Paso, Laredo, Presidio, Rio Grande City and Roma, Texas, May 1903-June 1909, and at Aros Ranch, Douglas, Lochiel, Naco and Nogales, Arizona, July 1906-December 1910</t>
  </si>
  <si>
    <t>A3370</t>
  </si>
  <si>
    <t>Manifests of Alien Arrivals at Columbus, New Mexico, 1917-1954</t>
  </si>
  <si>
    <t>A3371</t>
  </si>
  <si>
    <t>Passenger Lists of Vessels Arriving at Knights Key, Florida, February 1908-January 1912.</t>
  </si>
  <si>
    <t>A3372</t>
  </si>
  <si>
    <t>Manifests of Alien Arrivals at Naco, Arizona, 1908-1952</t>
  </si>
  <si>
    <t>A3374</t>
  </si>
  <si>
    <t>Passenger Lists of Airplanes Departing from Honolulu, Hawaii, and Arriving at San Pedro and Los Angeles, California, 03/07/1946 - 06/30/1948</t>
  </si>
  <si>
    <t>A3376</t>
  </si>
  <si>
    <t>Passenger Lists of Vessels (Jan. 1949-Mar. 1957) and Passenger and Crew Lists of Airplanes (June 1947-Mar. 1957) Departing from Seattle and Tacoma, Washington.</t>
  </si>
  <si>
    <t>A3377</t>
  </si>
  <si>
    <t>Manifests of alien arrivals at Ajo, Lukeville, and Sonoyta (Sonoita), Arizona, January 1919-December 1952, and at Los Ebanos, Texas, December 1950-May 1955.</t>
  </si>
  <si>
    <t>A3378</t>
  </si>
  <si>
    <t>Enumeration District Maps for the Twelfth Through Sixteenth Censuses of the United States, 1900-1940.</t>
  </si>
  <si>
    <t>A3380</t>
  </si>
  <si>
    <t>Microfilm Copies of Reports From the Mediterranean and European Theaters of Operations Received From the Allied Military Government, 1943-1946</t>
  </si>
  <si>
    <t>A3381</t>
  </si>
  <si>
    <t>Register of Federal Court Cases Related to Chinese Americans and Chinese Immigrants Arriving at or Departing from San Francisco, California, ca. 1883-ca. 1916, and Head Tax Cards of Alien Seamen Examined at San Francisco, California, 1921-1924</t>
  </si>
  <si>
    <t>A3382</t>
  </si>
  <si>
    <t>Index to Alien Arrivals by Airplane at Miami, Florida</t>
  </si>
  <si>
    <t>A3383</t>
  </si>
  <si>
    <t>Card File of Japanese Works, Collections, Sites and Installations Requiring Protection, 1946</t>
  </si>
  <si>
    <t>A3384</t>
  </si>
  <si>
    <t>Crew Lists of Vessels Arriving at Two Harbors, Minnesota, August 1929-October 1956.</t>
  </si>
  <si>
    <t>A3385</t>
  </si>
  <si>
    <t>Lists of Passengers who Arrived at San Pedro/Los Angeles, California, 1920-1949, in Transit to their Final Destinations.</t>
  </si>
  <si>
    <t>A3386</t>
  </si>
  <si>
    <t>Manifests of Alien and Citizen Arrivals at Babb, Montana, June 1928-October 1956</t>
  </si>
  <si>
    <t>A3389</t>
  </si>
  <si>
    <t>Records Concerning the Central Collecting Points ("Ardelia Hall Collection"): Selected Microfilm Reproductions and Related Records, 1945-1949.</t>
  </si>
  <si>
    <t>A3392</t>
  </si>
  <si>
    <t>Passenger Lists of Airplanes Departing from Honolulu, Hawaii, January 27, 1942-July 1, 1948</t>
  </si>
  <si>
    <t>A3393</t>
  </si>
  <si>
    <t>Index to Manifests of Permanent and Statistical Alien Arrivals at Laredo, Texas, December 1929-April 1955</t>
  </si>
  <si>
    <t>A3394</t>
  </si>
  <si>
    <t>Passenger Lists of Vessels and Airplanes Arriving at Port Everglades, Florida, February 1932-May 1951.</t>
  </si>
  <si>
    <t>A3395</t>
  </si>
  <si>
    <t>Indexes and Manifests of Alien Arrivals at Del Rio, Texas, June 1906-July 1953.</t>
  </si>
  <si>
    <t>A3396</t>
  </si>
  <si>
    <t>Index to Manifests of Permanent and Statistical Alien Arrivals at El Paso, Texas, July 1924- July 1952</t>
  </si>
  <si>
    <t>A3397</t>
  </si>
  <si>
    <t>Crew Lists of Vessels Arriving at Green Bay, Wisconsin, October 1925-November 1969.</t>
  </si>
  <si>
    <t>A3398</t>
  </si>
  <si>
    <t>Crew Lists of Vessels Arriving at Aransas Pass and Port Aransas, Texas, 1912-1921 and 1959-1965</t>
  </si>
  <si>
    <t>A3399</t>
  </si>
  <si>
    <t>Crew Lists of Vessels Arriving at Milwaukee, Wisconsin and Records of Selected Airplane Passengers, 08/1922 - 01/1963</t>
  </si>
  <si>
    <t>A3400</t>
  </si>
  <si>
    <t>Manifests of Alien Arrivals at International Falls, Baudette, Duluth, Mineral Center, Pigeon River, Pine Creek, Roseau, and Warroad, Minnesota, January 1907-December 1952.</t>
  </si>
  <si>
    <t>A3401</t>
  </si>
  <si>
    <t>Manifests of Alien Arrivals at Eastport, Fort Kent, Lubec, and Madawaska, Maine, ca. 1906-December 1952.</t>
  </si>
  <si>
    <t>A3402</t>
  </si>
  <si>
    <t>Manifests of Alien Arrivals at Newport, Vermont, ca. 1906-June 1924</t>
  </si>
  <si>
    <t>A3403</t>
  </si>
  <si>
    <t>Manifests of Alien and Selected U.S. Citizen Arrivals at Anacortes, Danville, Ferry, Laurier, Lynden, Marcus, Metaline Falls, Northport, Oroville, Port Angeles, and Sumas, Washington, May 1917-November 1956.</t>
  </si>
  <si>
    <t>A3404</t>
  </si>
  <si>
    <t>Index to Passenger Arrivals in the U.S. Virgin Islands, ca. 1906-ca. 1947.</t>
  </si>
  <si>
    <t>A3405</t>
  </si>
  <si>
    <t>A3406</t>
  </si>
  <si>
    <t>Nonstatistical Manifests and Statistical Index Cards of Aliens Arriving at El Paso, Texas, 1905-1927.</t>
  </si>
  <si>
    <t>A3407</t>
  </si>
  <si>
    <t>Index to Filipino Passengers Arriving at Honolulu, Hawaii, ca. 1900-ca. 1952</t>
  </si>
  <si>
    <t>A3408</t>
  </si>
  <si>
    <t>Registers of Japanese, Filipinos, and Hawaiians Held for Boards of Special Inquiry at San Francisco, California, 09/02/1928 - 02/07/1942</t>
  </si>
  <si>
    <t>A3409</t>
  </si>
  <si>
    <t>Passenger and Crew Lists of Vessels Arriving at and Departing from Ogdensburg, New York, 05/27/1948 - 11/28/1972</t>
  </si>
  <si>
    <t>A3410</t>
  </si>
  <si>
    <t>A3411</t>
  </si>
  <si>
    <t>Index to Filipino Contract Laborers and Their Wives and Children Arriving at Honolulu, Hawaii, 1946.</t>
  </si>
  <si>
    <t>A3412</t>
  </si>
  <si>
    <t>Manifests of Statistical Alien Arrivals at El Paso, Texas, May 1909-October 1924.</t>
  </si>
  <si>
    <t>A3413</t>
  </si>
  <si>
    <t>Crew Lists of Vessels Arriving at Escanaba, Michigan, May 1946-November 1956 (among other ports listed)</t>
  </si>
  <si>
    <t>A3414</t>
  </si>
  <si>
    <t>Passenger Lists of Chinese Arrivals at Vancouver, British Columbia, Canada, January 1906-June 1912.</t>
  </si>
  <si>
    <t>A3416</t>
  </si>
  <si>
    <t>Manifest of Alien Arrivals at Portal, North Dakota, 1915-1921</t>
  </si>
  <si>
    <t>A3417</t>
  </si>
  <si>
    <t>Index to Alien Crewmen Who Were Discharged or Who Deserted at New York, New York, 5/1917 - 11/1957</t>
  </si>
  <si>
    <t>A3418</t>
  </si>
  <si>
    <t>Crew Lists of Vessels Arriving at Algonac, Marine City, Marysville, and Roberts Landing, Michigan, 5/1937 - 1/1957</t>
  </si>
  <si>
    <t>A3419</t>
  </si>
  <si>
    <t>Passenger and Crew Lists of Vessels Arriving at or Near San Luis Obispo California, September 1907-December 1955.</t>
  </si>
  <si>
    <t>A3420</t>
  </si>
  <si>
    <t>Crew Lists of Vessels Arriving at Sodus Point, New York, 1945-1957</t>
  </si>
  <si>
    <t>A3421</t>
  </si>
  <si>
    <t>Crew Lists of Vessels Arriving at Detour, Michigan, 1946 - 1956</t>
  </si>
  <si>
    <t>A3422</t>
  </si>
  <si>
    <t>Passenger Lists of Vessels Arriving at Honolulu, Hawaii, 1900-1953</t>
  </si>
  <si>
    <t>1956106 (Former NAID 4497956)</t>
  </si>
  <si>
    <t>A3423</t>
  </si>
  <si>
    <t>Passenger and Crew Lists of Airplanes Arriving at Brownsville, Texas, 1943 - 1964</t>
  </si>
  <si>
    <t>A3424</t>
  </si>
  <si>
    <t>Crew Lists of Vessels Arriving at Robbinston, Maine, 08/17/1947 - 06/03/1954</t>
  </si>
  <si>
    <t>A3425</t>
  </si>
  <si>
    <t>Passenger and Crew Lists of vessels arriving at Buffalo, Lackawanna, and North Tonawanda, New York, 1945-1974</t>
  </si>
  <si>
    <t>A3426</t>
  </si>
  <si>
    <t>Passenger Lists, 1962-1972, and Crew Lists, 1943-1972, of Vessels Arriving at Oswego, New York.</t>
  </si>
  <si>
    <t>A3428</t>
  </si>
  <si>
    <t>Manifests of Alien Arrivals at Bangor and Houlton, Maine, ca. 1906-1953.</t>
  </si>
  <si>
    <t>A3429</t>
  </si>
  <si>
    <t>Manifests of Alien Arrivals at Algonac, Marine City, Roberts Landing, Saint Clair, and Sault Sainte Marie, Michigan, 1903-1955</t>
  </si>
  <si>
    <t>A3430</t>
  </si>
  <si>
    <t>Crew Lists of Vessels Arriving at Alpena, Bay City, Mackinac Island, Rogers City, Saginaw, and Saint Clair, Michigan, June 1945-June 1966.</t>
  </si>
  <si>
    <t>A3431</t>
  </si>
  <si>
    <t>Nonstatistical Manifests of Temporary Alien Arrivals at Laredo, Texas, July 1908-February 1912</t>
  </si>
  <si>
    <t>A3432</t>
  </si>
  <si>
    <t>Crew Lists of Vessels Arriving at Hancock, Isle Royale, Marquette, Menominee, and Sault Sainte Marie, Michigan, January 1946-January 1957.</t>
  </si>
  <si>
    <t>A3433</t>
  </si>
  <si>
    <t>Crew Lists of Vessels Arriving at Grand Haven, Manistee, Muskegon, and South Haven, Michigan, 5/1948 - 12/1956</t>
  </si>
  <si>
    <t>A3434</t>
  </si>
  <si>
    <t>Indexes and Manifests of Alien Arrivals at Anchorage, Juneau, Skagway, and Tok Junction, Alaska, ca. 1910-ca. 1956</t>
  </si>
  <si>
    <t>A3435</t>
  </si>
  <si>
    <t>Crew Lists of Vessels Arriving at and Passenger Lists of Vessels Departing from Alexandria, Virginia, 04/27/1946 - 03/08/1957</t>
  </si>
  <si>
    <t>A3436</t>
  </si>
  <si>
    <t>Crew Lists of Vessels Arriving at Piney Point, Maryland, 08/01/1950 - 03/09/1956</t>
  </si>
  <si>
    <t>A3437</t>
  </si>
  <si>
    <t>Manifests of Statistical and Some Nonstatistical Alien Arrivals at Laredo, Texas, May 1903-April 1955.</t>
  </si>
  <si>
    <t>A3438</t>
  </si>
  <si>
    <t>Passenger Lists of Airplanes Arriving at San Juan, Puerto Rico, December 1929-December 1941</t>
  </si>
  <si>
    <t>A3440</t>
  </si>
  <si>
    <t>Manifests of Alien Arrivals at Sweet Grass, Montana, 8/24/1917 - 6/30/1954</t>
  </si>
  <si>
    <t>A3441</t>
  </si>
  <si>
    <t>Manifests of Alien Arrivals at Port Huron, Michigan, compiled 02/22/1902 - 12/24/1954</t>
  </si>
  <si>
    <t>A3443</t>
  </si>
  <si>
    <t>Crew Lists of Vessels Arriving at Port Huron, Michigan, 10/19/1929 - 1/1/1957</t>
  </si>
  <si>
    <t>A3444</t>
  </si>
  <si>
    <t>Crew Lists of Vessels Arriving at Baudette, Grand Marais, International Falls, Ranier, and Warroad, Minnesota, 1946-1956</t>
  </si>
  <si>
    <t>A3445</t>
  </si>
  <si>
    <t>Land Border Entries and Passenger Lists of Vessels Arriving at Vancouver and Victoria, British Columbia, Canada, January 1894-February 1905.</t>
  </si>
  <si>
    <t>A3446</t>
  </si>
  <si>
    <t>Lists of Chinese Passengers Arriving at Vancouver and Victoria, British Columbia, Canada, 6/22/1929 - 1/10/1941</t>
  </si>
  <si>
    <t>A3447</t>
  </si>
  <si>
    <t>Manifests of Alien Arrivals at Chief Mountain, Cut Bank, Del Bonita, Gateway, Great Falls, and Roosville, Montana, and of Alien Departures from Great Falls, Montana, 1/1/1923 - 12/1956</t>
  </si>
  <si>
    <t>A3448</t>
  </si>
  <si>
    <t>Manifests of Alien Arrivals at Havre, Loring, Opheim, Raymond, Turner, Westby, and White Tail, Montana, 1924-1956</t>
  </si>
  <si>
    <t>A3449</t>
  </si>
  <si>
    <t>Crew Lists of Vessels Arriving at Rouses Point and Waddington, New York, 1954-1956</t>
  </si>
  <si>
    <t>A3450</t>
  </si>
  <si>
    <t>Records of Aliens Pre-Examined at Saint John, New Brunswick, ca. 1917-ca. 1942, Prior to Admission at the U.S.-Canada Border</t>
  </si>
  <si>
    <t>A3451</t>
  </si>
  <si>
    <t>Records of Aliens Pre-Examined at Winnipeg, Manitoba, Canada, 1922-1954, Prior to Admission at the U.S.-Canada Border</t>
  </si>
  <si>
    <t>A3452</t>
  </si>
  <si>
    <t>Crew Lists of Vessels Arriving at Duluth, Minnesota, and Superior, Wisconsin, 1922-1958</t>
  </si>
  <si>
    <t>A3453</t>
  </si>
  <si>
    <t>Index to Passenger Lists of Vessels Arriving at Boston, Massachusetts, 1921-1949</t>
  </si>
  <si>
    <t>A3455</t>
  </si>
  <si>
    <t>Permanent and Statistical Manifests of Alien Arrivals at El Paso, Texas, 4/1924 - 9/1954</t>
  </si>
  <si>
    <t>A3456</t>
  </si>
  <si>
    <t>Crew Lists of Vessels Arriving at Rochester, New York, compiled 1944 - 1958</t>
  </si>
  <si>
    <t>A3457</t>
  </si>
  <si>
    <t>Crew Lists of Vessels Arriving at Eastport, Maine, 1949 - 1958</t>
  </si>
  <si>
    <t>A3458</t>
  </si>
  <si>
    <t>Passenger and Crew Lists of Vessels Arriving at Corpus Christie, Texas, and vicinity, June 1948-January 1959</t>
  </si>
  <si>
    <t>A3459</t>
  </si>
  <si>
    <t>Crew Lists of Vessels Arriving at Erie, Pennsylvania, 4/1952 - 3/1957</t>
  </si>
  <si>
    <t>A3460</t>
  </si>
  <si>
    <t>Manifests of Alien Arrivals at Eastport, Idaho, 1924-1956</t>
  </si>
  <si>
    <t>A3461</t>
  </si>
  <si>
    <t>Supplemental Manifests of Alien Passengers and Crew Members Who Arrived on Vessels at New York, New York, 1887-1952, Who Were Inspected for Admission, 1915-1952, and Related Index.</t>
  </si>
  <si>
    <t>A3462</t>
  </si>
  <si>
    <t>Manifests of Alien Arrivals at Porthill, Idaho, 1923-1952</t>
  </si>
  <si>
    <t>A3463</t>
  </si>
  <si>
    <t>Records of Aliens Pre-Examined at Halifax, Nova Scotia, Prior to Admission at the U.S.-Canada Border, compiled 1923 - 1933</t>
  </si>
  <si>
    <t>A3464</t>
  </si>
  <si>
    <t>Indexes to Vessels Arriving at New York, New York, 6/16/1897 - 12/31/1956</t>
  </si>
  <si>
    <t>A3466</t>
  </si>
  <si>
    <t>Manifests of Alien Arrivals at Presidio, Texas, compiled ca. 1911 - 1955</t>
  </si>
  <si>
    <t>A3467</t>
  </si>
  <si>
    <t>Manifests of Alien Arrivals at Calexico, CA, March 1907-December 1952</t>
  </si>
  <si>
    <t>A3468</t>
  </si>
  <si>
    <t>Passenger and Crew Lists of Vessels Arriving at Providence, Davisville, Melville, Newport, Quonset Point, and Tiverton, Rhode Island; Fall River, Massachusetts; and New London, Connecticut, Aug. 1918-Nov. 1954</t>
  </si>
  <si>
    <t>A3469</t>
  </si>
  <si>
    <t>Non-population Census Schedules for New Jersey, 1880: Supplemental Schedules of Defective, Dependent, and Delinquent Classes.</t>
  </si>
  <si>
    <t>A3470</t>
  </si>
  <si>
    <t>Chinese Passenger and Crew Lists of Vessels Arriving at San Diego, California, 10/1905 - 7/1923</t>
  </si>
  <si>
    <t>A3471</t>
  </si>
  <si>
    <t>Passenger Lists of Vessels Arriving at San Diego, California, 1904-1952</t>
  </si>
  <si>
    <t>A3472</t>
  </si>
  <si>
    <t>A3475</t>
  </si>
  <si>
    <t>Crew Lists of Vessels Arriving at East Chicago and Gary, Indiana, 1945 - 1956</t>
  </si>
  <si>
    <t>A3476</t>
  </si>
  <si>
    <t>Manifests of Alien Arrivals at Blaine, Washington, July 1905-June 1924</t>
  </si>
  <si>
    <t>A3477</t>
  </si>
  <si>
    <t>Registers of Vessels Arriving at Philadelphia, Pennsylvania, 1907-1913 and 1920-1952.</t>
  </si>
  <si>
    <t>A3478</t>
  </si>
  <si>
    <t>Certificates of Identity Issued to U.S. Citizens Pre-Examined at Winnipeg, Who Entered the United States at Noyes, Minnesota, and Pembina and Walhalla, North Dakota, 1/1917 - 12/1929</t>
  </si>
  <si>
    <t>A3479</t>
  </si>
  <si>
    <t>Manifests of Alien Arrivals at Northgate and Saint John, North Dakota, 1910-1921</t>
  </si>
  <si>
    <t>A3480</t>
  </si>
  <si>
    <t>A3481</t>
  </si>
  <si>
    <t>Passenger and Crew Lists of Vessels Arriving at Wilmington and Morehead City, North Carolina, compiled 1908 - 1958</t>
  </si>
  <si>
    <t>A3482</t>
  </si>
  <si>
    <t>Crew Lists of Vessels Arriving at Toledo, Ohio, August 1929-November 1958</t>
  </si>
  <si>
    <t>A3485</t>
  </si>
  <si>
    <t>Soundex Index to Supplemental Manifests of Alien Passengers and Crew Members Who Arrived on Vessels at New York, New York, 1887-1921, Who Were Inspected for Admission, 1915-1921.</t>
  </si>
  <si>
    <t>A3486</t>
  </si>
  <si>
    <t>Registers of Vessels Arriving at New York, New York, 5/1917 - 12/1971</t>
  </si>
  <si>
    <t>A3487</t>
  </si>
  <si>
    <t>Registers of Vessels Departing from New York, New York, 8/11/1917 - 12/31/1971</t>
  </si>
  <si>
    <t>A3488</t>
  </si>
  <si>
    <t>Temporary Manifests of Alien Arrivals by Airplane at Dallas and Fort Worth, Texas, 9/7/1942 - 11/1946</t>
  </si>
  <si>
    <t>A3489</t>
  </si>
  <si>
    <t>Passenger Manifests of Airplanes Arriving at New Orleans, Louisiana, 6/14/1943 - 6/30/1948</t>
  </si>
  <si>
    <t>A3490</t>
  </si>
  <si>
    <t>Manifests of Alien Arrivals at Baudette, Warroad, and International Falls, Minnesota, March 1910-July 1923.</t>
  </si>
  <si>
    <t>A3491</t>
  </si>
  <si>
    <t>Manifests of Alien and Citizen Arrivals at Noyes, Minnesota, and Dunseith, Neche, Pembina, Saint John, North Dakota, 1/1912 - 12/1956</t>
  </si>
  <si>
    <t>A3492</t>
  </si>
  <si>
    <t>Manifests of Alien Arrivals at Hidalgo, Texas</t>
  </si>
  <si>
    <t>A3495</t>
  </si>
  <si>
    <t>Passenger and Crew Manifests of Airplanes Arriving at Agana, Guam, 7/1947 - 11/1954</t>
  </si>
  <si>
    <t>A3496</t>
  </si>
  <si>
    <t>Passenger and Crew Lists of Vessels Arriving at Agana, Guam, 1/1948 - 11/1954</t>
  </si>
  <si>
    <t>A3497</t>
  </si>
  <si>
    <t>Passenger and Crew Manifests of Vessels and Airplanes Arriving at Agana, Guam, 12/1957 - 6/1969</t>
  </si>
  <si>
    <t>A3498</t>
  </si>
  <si>
    <t>Passenger and Crew Manifests of Airplanes Arriving at Agana, Guam, 12/1957 - 6/1969</t>
  </si>
  <si>
    <t>A3500</t>
  </si>
  <si>
    <t>Crew Lists of Vessels Arriving at Anacortes, Washington, 12/20/1954 - 5/28/1965</t>
  </si>
  <si>
    <t>A3501</t>
  </si>
  <si>
    <t>Manifests of Alien Arrivals at Anchorage, Alaska, 4/1944 - 12/1953</t>
  </si>
  <si>
    <t>A3502</t>
  </si>
  <si>
    <t>Passenger and Crew Manifests of Airplanes and Vessels Arriving at Anchorage, Alaska, 1/1947 - 12/1981</t>
  </si>
  <si>
    <t>A3503</t>
  </si>
  <si>
    <t>Passenger and Crew Manifests of Airplanes Arriving at Anchorage, Alaska, 12/1957 - 10/1969</t>
  </si>
  <si>
    <t>A3505</t>
  </si>
  <si>
    <t>Crew Lists of Vessels Arriving at Baltimore, Maryland, January 1910 - November 1954</t>
  </si>
  <si>
    <t>A3506</t>
  </si>
  <si>
    <t>Passenger and Crew Manifests of Airplanes Arriving at Baltimore, Maryland, 9/13/1942 - 9/5/1969</t>
  </si>
  <si>
    <t>A3507</t>
  </si>
  <si>
    <t>Crew Lists of Vessels Arriving at Bangor, Maine, 1933-1954</t>
  </si>
  <si>
    <t>A3508</t>
  </si>
  <si>
    <t>Passenger and Crew Lists of Vessels Arriving at Bangor, Maine, 5/6/1948 - 12/11/1976</t>
  </si>
  <si>
    <t>A3510</t>
  </si>
  <si>
    <t>Passenger Lists of Vessels Departing from Honolulu, Hawaii, compiled 06/1900 - 11/1954</t>
  </si>
  <si>
    <t>A3511</t>
  </si>
  <si>
    <t>Passenger and Crew Manifests of Airplanes Arriving at Kansas City, Missouri, 12/1958 - 12/1967</t>
  </si>
  <si>
    <t>A3512</t>
  </si>
  <si>
    <t>Passenger and Crew Lists of Vessels Arriving at Ketchikan, Alaska, 7/1906 - 12/1981</t>
  </si>
  <si>
    <t>A3513</t>
  </si>
  <si>
    <t>Crew Lists of Vessels Arriving at Ketchikan, Alaska</t>
  </si>
  <si>
    <t>A3514</t>
  </si>
  <si>
    <t>A3515</t>
  </si>
  <si>
    <t>Alien Passenger List of Vessels Arriving at Key West, Florida, 1925-1947</t>
  </si>
  <si>
    <t>A3516</t>
  </si>
  <si>
    <t>Crew Manifests of Airplanes Arriving at and Departing from Key West, Florida, November 1944 - November 1954</t>
  </si>
  <si>
    <t>A3517</t>
  </si>
  <si>
    <t>Crew Lists of Vessels Arriving at Kittery, Maine, 8/12/1957 - 5/30/1964</t>
  </si>
  <si>
    <t>A3518</t>
  </si>
  <si>
    <t>Crew Lists of Vessels Arriving at Kenosha, Wisconsin, 7/1958 - 11/1967</t>
  </si>
  <si>
    <t>A3519</t>
  </si>
  <si>
    <t>Index of Vessels Arriving and Departing from Lake Charles, Louisiana, 10/1940 - 8/1960</t>
  </si>
  <si>
    <t>A3520</t>
  </si>
  <si>
    <t>Passenger and Crew Lists of Vessels Arriving at Lake Charles, Louisiana, 1/1946 - 9/1981</t>
  </si>
  <si>
    <t>A3521</t>
  </si>
  <si>
    <t>Crew Lists of Vessels Arriving at Lake Charles, Louisiana, 10/1940 - 11/1954</t>
  </si>
  <si>
    <t>A3522</t>
  </si>
  <si>
    <t>Crew Lists of Vessels Arriving at Longview, Washington, 12/14/1954 - 12/31/1981</t>
  </si>
  <si>
    <t>A3523</t>
  </si>
  <si>
    <t>Crew Lists of Vessels Arriving at Portsmouth, New Hampshire, 2/21/1955 - 1/1/1977</t>
  </si>
  <si>
    <t>A3524</t>
  </si>
  <si>
    <t>Passenger Manifests of Airplanes Arriving at San Antonio, Texas, 12/1/1957 - 11/10/1969</t>
  </si>
  <si>
    <t>A3525</t>
  </si>
  <si>
    <t>Passenger and Crew Lists of Vessels Arriving at San Diego, California, 12/1/1954 - 6/30/1970</t>
  </si>
  <si>
    <t>A3528</t>
  </si>
  <si>
    <t>Passenger and Crew Manifests of Airplanes Arriving at San Diego, California, 12/2/1957 - 10/29/1969</t>
  </si>
  <si>
    <t>A3529</t>
  </si>
  <si>
    <t>Passenger Manifests of Vessels Arriving at San Diego, California, 3/16/1963 - 8/10/1965</t>
  </si>
  <si>
    <t>A3530</t>
  </si>
  <si>
    <t>Passenger Lists of Vessels and Airplanes Departing from Atlantic Seaports of Canada, 7/1/1948 - 12/29/1954</t>
  </si>
  <si>
    <t>A3531</t>
  </si>
  <si>
    <t>Records of the Wing Sun Funeral Parlor in San Francisco, California, 1929 - 12/28/1949</t>
  </si>
  <si>
    <t>A3533</t>
  </si>
  <si>
    <t>Passenger Lists of Vessels Arriving at San Juan, Puerto Rico, 10/07/1901 - 06/30/1948</t>
  </si>
  <si>
    <t>A3534</t>
  </si>
  <si>
    <t>Passenger Manifests of Airplanes Arriving at San Juan, Puerto Rico, 12/1/1957 - 11/16/1969</t>
  </si>
  <si>
    <t>A3536</t>
  </si>
  <si>
    <t>Passenger Lists of Vessels Arriving at Montreal, Quebec, Canada, 5/24/1956 - 11/22/1957</t>
  </si>
  <si>
    <t>A3537</t>
  </si>
  <si>
    <t>Passenger Lists of Vessels Arriving at Quebec City, Quebec, Canada, 5/2/1957 - 7/31/1958</t>
  </si>
  <si>
    <t>A3538</t>
  </si>
  <si>
    <t>Passenger and Crew Lists of Vessels Arriving at Neah Bay, Washington, 1/24/1954 - 9/6/1969</t>
  </si>
  <si>
    <t>A3539</t>
  </si>
  <si>
    <t>Crew Lists of Vessels Arriving at Newport, Oregon, 11/9/1960 - 6/26/1962</t>
  </si>
  <si>
    <t>A3540</t>
  </si>
  <si>
    <t>Passenger and Crew Manifests of Airplanes Arriving at Nogales, Arizona, 2/16/1958 - 6/8/1964</t>
  </si>
  <si>
    <t>A3541</t>
  </si>
  <si>
    <t>Passenger and Crew Manifests of Airplanes Arriving at Omaha, Nebraska, 12/8/1958 - 10/21/1967</t>
  </si>
  <si>
    <t>A3542</t>
  </si>
  <si>
    <t>Passenger and Crew Lists of Vessels and Airplanes Arriving at Pelican, Alaska, 5/19/1956 - 10/16/1956</t>
  </si>
  <si>
    <t>A3543</t>
  </si>
  <si>
    <t>Passenger and Crew Manifests of Airplanes Arriving at Philadelphia, Pennsylvania, 12/31/1957 - 08/16/1969</t>
  </si>
  <si>
    <t>A3544</t>
  </si>
  <si>
    <t>Passenger and Crew Manifests of Airplanes Arriving at Pittsburg, Pennsylvania, 02/16/1958 - 03/27/1968</t>
  </si>
  <si>
    <t>A3545</t>
  </si>
  <si>
    <t>Crew Lists of Vessels Arriving at Point Roberts, Washington, 12/1/1954 - 12/2/1954</t>
  </si>
  <si>
    <t>A3546</t>
  </si>
  <si>
    <t>Passenger and Crew Lists of Vessels Arriving at Point Wells, Washington, 12/2/1954 - 1/29/1956</t>
  </si>
  <si>
    <t>A3547</t>
  </si>
  <si>
    <t>Crew Lists of Vessels Arriving at Port Gamble, Washington, 1/23/1955 - 6/24/1963</t>
  </si>
  <si>
    <t>A3548</t>
  </si>
  <si>
    <t>Passenger and Military Personnel Lists of Airplanes Arriving at Ramey Air Force Base, Puerto Rico, 6/2/1958 - 7/28/1969</t>
  </si>
  <si>
    <t>A3551</t>
  </si>
  <si>
    <t>Passenger and Crew Manifests of Airplanes Arriving at Saint Petersburg, Florida, 5/21/1946 - 1/1/1951</t>
  </si>
  <si>
    <t>A3552</t>
  </si>
  <si>
    <t>Passenger and Crew Manifests of Airplanes Arriving at San Francisco, California, 12/1/1957 - 11/10/1969</t>
  </si>
  <si>
    <t>A3553</t>
  </si>
  <si>
    <t>Passenger and Crew Lists of Vessels Arriving at Skagway, Alaska, 6/7/1943 - 12/4/1978</t>
  </si>
  <si>
    <t>A3555</t>
  </si>
  <si>
    <t>Passenger and Crew Manifests of Airplanes Arriving at Syracuse, New York, 11/26/1958 - 10/20/1969</t>
  </si>
  <si>
    <t>A3557</t>
  </si>
  <si>
    <t>Crew Lists of Vessels Arriving at Aberdeen, Washington, 12/7/1954 - 12/27/1981</t>
  </si>
  <si>
    <t>A3558</t>
  </si>
  <si>
    <t>Passenger and Crew Manifests of Airplanes and Vessels Arriving at Aguadilla, Puerto Rico, 12/1954 - 4/1957</t>
  </si>
  <si>
    <t>A3559</t>
  </si>
  <si>
    <t>Passenger and Crew Manifests of Capitol Airways Flight 162 Arriving at Akron, Ohio, 8/6/1959 - 8/6/1959</t>
  </si>
  <si>
    <t>A3560</t>
  </si>
  <si>
    <t>Manifests of Alien Arrivals at Ambrose, Antler, Carbury, Fortuna, Noonan, Northgate, Portal, Sherwood, and Westhope, North Dakota, January 1921-December 1952.</t>
  </si>
  <si>
    <t>A3561</t>
  </si>
  <si>
    <t>Passenger and Crew Lists of Vessels Arriving at Corpus Christi, Texas, and Vicinity, 1/1959 - 12/1981</t>
  </si>
  <si>
    <t>A3568</t>
  </si>
  <si>
    <t>Crew Lists of Vessels Arriving at Honolulu, Hawaii, October 1902-January 1908</t>
  </si>
  <si>
    <t>A3569</t>
  </si>
  <si>
    <t>Crew Lists of Vessels Arriving at Honolulu, Hawaii, August 1912-November 1954</t>
  </si>
  <si>
    <t>A3571</t>
  </si>
  <si>
    <t>Passenger and Crew Lists of Vessels and Airplanes Arriving at Honolulu, Hawaii, January 1954-December 1958</t>
  </si>
  <si>
    <t>A3573</t>
  </si>
  <si>
    <t>Passenger and Crew Manifests of Airplanes Arriving at Honolulu, Hawaii, 12/1957 - 9/1969</t>
  </si>
  <si>
    <t>A3574</t>
  </si>
  <si>
    <t>Passenger and Crew Lists of Vessels and Airplanes Departing from Honolulu, Hawaii, compiled 12/1954 - 05/1971</t>
  </si>
  <si>
    <t>A3575</t>
  </si>
  <si>
    <t>Passenger and Crew Manifests of Airplanes Departing from Honolulu, Hawaii to Various Points Other than the United States including Auckland, New Zealand; the Fiji Islands; Guam; the Midway Islands; the Philippines; Tokyo, Japan; and Vancouver, British Columbia, compiled 09/1954 - 11/1954</t>
  </si>
  <si>
    <t>A3576</t>
  </si>
  <si>
    <t>Passenger and Crew Manifests of Royal Air Force Transport Command Aircraft Departing from Honolulu, Hawaii, 2/1957 - 10/1957</t>
  </si>
  <si>
    <t>A3577</t>
  </si>
  <si>
    <t>Passenger and Crew Manifests of Airplanes Departing from Honolulu, Hawaii, 12/1957 - 9/1969</t>
  </si>
  <si>
    <t>A3578</t>
  </si>
  <si>
    <t>Passenger and Crew Lists of Vessels Arriving at Kalama, Washington, 4/14/1958 - 4/15/1958</t>
  </si>
  <si>
    <t>A3579</t>
  </si>
  <si>
    <t>Crew Lists of Vessels Arriving at Key West, Florida</t>
  </si>
  <si>
    <t>A3580</t>
  </si>
  <si>
    <t>Passenger and Crew Manifests of Airplanes Arriving at Key West, Florida, 2/17/1946 - 11/6/1969</t>
  </si>
  <si>
    <t>A3582</t>
  </si>
  <si>
    <t>Crew Lists of Vessels Arriving at San Diego, California</t>
  </si>
  <si>
    <t>A3584</t>
  </si>
  <si>
    <t>Manifests of Ship Passengers Arriving at San Juan, Puerto Rico, in Transit to Other Destinations, 07/01/1923 - 06/30/1947</t>
  </si>
  <si>
    <t>A3585</t>
  </si>
  <si>
    <t>Crew Lists of Vessels Arriving at San Juan, Puerto Rico</t>
  </si>
  <si>
    <t>A3588</t>
  </si>
  <si>
    <t>Passenger Lists of Vessels Departing from Agana, Guam, 2/16/1951 - 11/1965</t>
  </si>
  <si>
    <t>A3589</t>
  </si>
  <si>
    <t>Passenger Manifests of Airplanes Departing from Agana, Guam, 3/7/1950 - 6/9/1969</t>
  </si>
  <si>
    <t>A3590</t>
  </si>
  <si>
    <t>Passenger and Crew Lists of Vessels Arriving at Astoria, Oregon, 12/1954 - 2/1981</t>
  </si>
  <si>
    <t>A3592</t>
  </si>
  <si>
    <t>Indexes to Vessels Arriving at Baltimore, Maryland, 7/1899 - 12/1955</t>
  </si>
  <si>
    <t>A3593</t>
  </si>
  <si>
    <t>Passenger and Crew Lists of Vessels Arriving at Baltimore, Maryland, 5/8/1957 - 6/30/1983</t>
  </si>
  <si>
    <t>A3594</t>
  </si>
  <si>
    <t>Crew Lists of Vessels Arriving at Bangor, Washington</t>
  </si>
  <si>
    <t>A3595</t>
  </si>
  <si>
    <t>Crew Lists of Vessels Arriving at Baton Rouge, Louisiana, 01/1919 - 05/1983</t>
  </si>
  <si>
    <t>A3596</t>
  </si>
  <si>
    <t>Crew Lists of Vessels Arriving at Beaufort, South Carolina, 10/1958 - 11/1963</t>
  </si>
  <si>
    <t>A3597</t>
  </si>
  <si>
    <t>Crew Lists of Vessels Arriving at Bellingham, Washington, 8/3/1953 - 10/27/1981</t>
  </si>
  <si>
    <t>A3598</t>
  </si>
  <si>
    <t>Crew Lists of Vessels Arriving at Beverly, Massachusetts July-August 1955</t>
  </si>
  <si>
    <t>A3599</t>
  </si>
  <si>
    <t>Manifests of Alien Arrivals at Blaine, Washington, July 1924-October 1956.​</t>
  </si>
  <si>
    <t>A3601</t>
  </si>
  <si>
    <t>Passenger and Crew Lists of Vessels Arriving at Boothbay Harbor, Maine, 7/5/1960 - 8/2/1960</t>
  </si>
  <si>
    <t>A3602</t>
  </si>
  <si>
    <t>Passenger Lists of Vessels Departing from Yarmouth, Nova Scotia, and Arriving at Boston, Massachusetts, 6/20/1949 - 9/19/1954</t>
  </si>
  <si>
    <t>A3603</t>
  </si>
  <si>
    <t>Index to Vessels Arriving at Boston, Massachusetts, 1/4/1898 - 12/30/1932</t>
  </si>
  <si>
    <t>A3604</t>
  </si>
  <si>
    <t>Passenger Lists of Vessels Arriving at Boston, Massachusetts, 1944-1954</t>
  </si>
  <si>
    <t>A3605</t>
  </si>
  <si>
    <t>Crew Lists of Vessels Arriving at Boston, Massachusetts, 1944-1954</t>
  </si>
  <si>
    <t>A3606</t>
  </si>
  <si>
    <t>Passenger and Crew Manifests of Vessels and Airplanes Arriving at Boston, Massachusetts, 12/1/1954 - 6/26/1983</t>
  </si>
  <si>
    <t>A3607</t>
  </si>
  <si>
    <t>Passenger and Crew Manifests of Airplanes Arriving at Boston, Massachusetts, 1945-1954</t>
  </si>
  <si>
    <t>A3608</t>
  </si>
  <si>
    <t>Passenger and Crew Manifests of Airplanes Arriving at Boston, Massachusetts, 12/1957 - 11/1969</t>
  </si>
  <si>
    <t>A3609</t>
  </si>
  <si>
    <t>Passenger Manifests of Airplanes Arriving at Borinquen Army Air Field, Aguadilla, Puerto Rico, 12/1944 - 1/1946</t>
  </si>
  <si>
    <t>A3611</t>
  </si>
  <si>
    <t>Crew Lists of Qantas Airplanes Arriving at Agana, Guam, 3/3/1953 - 8/1/1954</t>
  </si>
  <si>
    <t>A3612</t>
  </si>
  <si>
    <t>Manifests of Aliens Arriving at Halifax, Nova Scotia, 7/1924 - 12/1952</t>
  </si>
  <si>
    <t>A3613</t>
  </si>
  <si>
    <t>Passenger Lists of Vessels Arriving at Halifax, Nova Scotia, 2/1958 - 3/1959</t>
  </si>
  <si>
    <t>A3614</t>
  </si>
  <si>
    <t>Passenger and Crew Manifests of Airplanes Arriving at Honolulu, Hawaii, February 1937-November 1954</t>
  </si>
  <si>
    <t>A3615</t>
  </si>
  <si>
    <t>Passenger and Crew Manifests of Airplanes Departing from Honolulu, Hawaii for the United States, compiled 09/1954 - 11/1954</t>
  </si>
  <si>
    <t>A3617</t>
  </si>
  <si>
    <t>Passenger and Crew Manifests of Airplanes Arriving at Jacksonville, Florida, 11/16/1946 - 11/2/1969</t>
  </si>
  <si>
    <t>A3618</t>
  </si>
  <si>
    <t>U.S. Citizen Passenger Lists of Vessels Arriving at Key West, Florida, 1907-1949</t>
  </si>
  <si>
    <t>A3619</t>
  </si>
  <si>
    <t>Passenger and Crew Manifests of Airplanes Arriving at Los Angeles, California, 12/1/1957 - 11/3/1969</t>
  </si>
  <si>
    <t>A3621</t>
  </si>
  <si>
    <t>Passenger Lists of Vessels Arriving at Miami, Florida, 1899-1948</t>
  </si>
  <si>
    <t>A3622</t>
  </si>
  <si>
    <t>U.S. Citizen Passenger Lists of Vessels Arriving at Miami, Florida, 1/1904 - 1/1949</t>
  </si>
  <si>
    <t>A3623</t>
  </si>
  <si>
    <t>U.S. Citizen Passenger Lists of Vessels Arriving at Mobile, Alabama, 8/1916 - 3/1948</t>
  </si>
  <si>
    <t>A3624</t>
  </si>
  <si>
    <t>Passenger Lists of Vessels Arriving at Mobile, Alabama, April 1904 - June 1948</t>
  </si>
  <si>
    <t>A3625</t>
  </si>
  <si>
    <t>Crew Lists of Vessels Arriving at Mobile, Alabama</t>
  </si>
  <si>
    <t>A3626</t>
  </si>
  <si>
    <t>Shipmaster Statements Regarding Changes in Crew of Vessels Departing from Mobile, Alabama, 1/1925 - 12/1931</t>
  </si>
  <si>
    <t>Shipmaster Statements Regarding Changes in Crew of Vessels Departing from Mobile, Alabama, 1/1925 - 12/11/1931</t>
  </si>
  <si>
    <t>A3627</t>
  </si>
  <si>
    <t>Passenger and Crew Manifests of Airplanes Arriving at Mobile, Alabama, 5/1946 - 10/1968</t>
  </si>
  <si>
    <t>A3628</t>
  </si>
  <si>
    <t>Passenger and Crew Manifests of Vessels and Airplanes Arriving at Mobile, Alabama, 12/1954 - 3/1985</t>
  </si>
  <si>
    <t>A3630</t>
  </si>
  <si>
    <t>Passenger and Crew Manifests of Airplanes Arriving at Norfolk, Virginia, 1957-1963</t>
  </si>
  <si>
    <t>A3631</t>
  </si>
  <si>
    <t>Passenger and Crew Lists of Vessels Arriving at Panama City, Florida, 12/1/1954 - 12/28/1976</t>
  </si>
  <si>
    <t>A3634</t>
  </si>
  <si>
    <t>Passenger and Crew Lists of Vessels Arriving at Pascagoula, Mississippi, 4/21/1955 - 10/31/1981</t>
  </si>
  <si>
    <t>A3641</t>
  </si>
  <si>
    <t>Alien and Citizen Passenger Lists of Vessels Arriving at Brunswick, Georgia, 11/1904 - 11/1939</t>
  </si>
  <si>
    <t>A3642</t>
  </si>
  <si>
    <t>Passenger and Crew Lists of Vessels Arriving at Brunswick, Georgia, 6/1956 - 11/1976</t>
  </si>
  <si>
    <t>A3644</t>
  </si>
  <si>
    <t>Passenger and Crew Manifests of Airplanes Arriving at Buffalo, New York, 7/1958 - 11/1969</t>
  </si>
  <si>
    <t>A3647</t>
  </si>
  <si>
    <t>U.S. Citizen Passenger Lists of Vessels Arriving at Charleston, South Carolina, 11/1919 - 12/1948</t>
  </si>
  <si>
    <t>A3651</t>
  </si>
  <si>
    <t>Crew Lists of Vessels Arriving at Haines, Juneau, and Skagway, Alaska, 8/1955 - 12/1981</t>
  </si>
  <si>
    <t>A3653</t>
  </si>
  <si>
    <t>Passenger and Crew Manifests of Airplanes Arriving at Isla Grande, Puerto Rico, 6/1960 - 11/1969</t>
  </si>
  <si>
    <t>A3654</t>
  </si>
  <si>
    <t>U.S. Citizen Passenger List of Vessels Arriving at Jacksonville, Florida, 1920-1948</t>
  </si>
  <si>
    <t>A3655</t>
  </si>
  <si>
    <t>Registers of Vessels Arriving at and Departing from Mobile, Alabama, 7/1937 - 12/1956</t>
  </si>
  <si>
    <t>A3656</t>
  </si>
  <si>
    <t>Passenger and Crew Lists of Vessels Arriving at Newport News, Virginia, 1/26/1904 - 6/29/1959</t>
  </si>
  <si>
    <t>A3658</t>
  </si>
  <si>
    <t>Passenger Lists of Vessels Arriving at New Orleans, Louisiana, 1/1/1946 - 6/30/1948</t>
  </si>
  <si>
    <t>A3659</t>
  </si>
  <si>
    <t>Crew Lists of Vessels Arriving at New Orleans, Louisiana, 1/1/1946 - 11/30/1954</t>
  </si>
  <si>
    <t>A3660</t>
  </si>
  <si>
    <t>Passenger and Crew Manifests of Airplanes Arriving at New Orleans, Louisiana , 12/1/1957 - 11/8/1969</t>
  </si>
  <si>
    <t>A3661</t>
  </si>
  <si>
    <t>Passenger and Crew Manifests of Airplanes Arriving at Niagara Falls, New York, 5/6/1961 - 10/26/1969</t>
  </si>
  <si>
    <t>A3662</t>
  </si>
  <si>
    <t>Passenger and Crew Lists of Vessels Arriving at Norfolk, Virginia, 1/1/1920 - 11/6/1954</t>
  </si>
  <si>
    <t>A3664</t>
  </si>
  <si>
    <t>Passenger and Crew Lists of Vessels Arriving at Norfolk, Virginia, 1954-1963</t>
  </si>
  <si>
    <t>A3665</t>
  </si>
  <si>
    <t>Passenger Manifests of Airplanes Arriving at, or Departing from, New York, New York, 5/1/1959 - 11/7/1969</t>
  </si>
  <si>
    <t>A3667</t>
  </si>
  <si>
    <t>Crew Lists of Vessels Arriving at Ponce, Puerto Rico, 12/1/1954 - 4/30/1983</t>
  </si>
  <si>
    <t>A3668</t>
  </si>
  <si>
    <t>Crew Lists of Vessels Arriving at Port Everglades, Florida, 12/1/1939 - 11/30/1954</t>
  </si>
  <si>
    <t>A3669</t>
  </si>
  <si>
    <t>Crew Lists of Vessels Arriving at Portland, Maine, May 1917 - November 1954</t>
  </si>
  <si>
    <t>A3670</t>
  </si>
  <si>
    <t>Passenger and Crew Lists of Vessels Arriving at Portland, Maine, 12/1/1954 - 8/31/1982</t>
  </si>
  <si>
    <t>A3671</t>
  </si>
  <si>
    <t>Passenger Manifests and Crew Lists of Vessels Arriving at Portland, Oregon, 12/4/1954 - 12/29/1981</t>
  </si>
  <si>
    <t>A3673</t>
  </si>
  <si>
    <t>Crew Lists of Vessels Arriving at Salem, Massachusetts, 1/20/1955 - 3/12/1957</t>
  </si>
  <si>
    <t>A3676</t>
  </si>
  <si>
    <t>Crew Lists of Vessels Arriving at Somerset, Massachusetts, 10/30/1955 - 1/16/1957</t>
  </si>
  <si>
    <t>A3677</t>
  </si>
  <si>
    <t>Passenger Lists of Vessels Arriving at Vanceboro, Maine, 12/29/1954 - 4/13/1956</t>
  </si>
  <si>
    <t>A3679</t>
  </si>
  <si>
    <t>Index to Chinese Exclusion Act Case Files, Immigration and Naturalization Service Office, Helena, Montana, ca. 1899-ca. 1933.</t>
  </si>
  <si>
    <t>A3681</t>
  </si>
  <si>
    <t>Passenger and Crew Lists of Vessels Arriving at New Orleans, Louisiana, 12/1/1954 - 11/30/1983</t>
  </si>
  <si>
    <t>A3682</t>
  </si>
  <si>
    <t>Crew Lists of Vessels Arriving at Philadelphia, Pennsylvania, 1940-1957.</t>
  </si>
  <si>
    <t>A3683</t>
  </si>
  <si>
    <t>Manifests of Alien Arrivals at Ranier and International Falls, Minnesota, January 1909-December 1952</t>
  </si>
  <si>
    <t>A3684</t>
  </si>
  <si>
    <t>Passenger List of the General W. H. Gordon Arriving at San Francisco, California, 5/5/1949 - 5/5/1949</t>
  </si>
  <si>
    <t>A3686</t>
  </si>
  <si>
    <t>Passenger and Crew Lists of Vessels Arriving at Pensacola, Florida, 12/9/1954 - 2/26/1984</t>
  </si>
  <si>
    <t>A3687</t>
  </si>
  <si>
    <t>Shipmaster Statements Regarding Changes in Crew of Vessels Departing from Pensacola, FL, 1907-1939</t>
  </si>
  <si>
    <t>A3688</t>
  </si>
  <si>
    <t>Crew Lists of the Mayflower Arriving at Provincetown, Massachusetts, 6/12/1957 - 6/12/1957</t>
  </si>
  <si>
    <t>A3689</t>
  </si>
  <si>
    <t>Crew Lists of Vessels Arriving at Richmond, Virginia, 3/24/1958 - 7/13/1959</t>
  </si>
  <si>
    <t>A3690</t>
  </si>
  <si>
    <t>Manifests of Alien Arrivals at Scobey, Montana, 1/1924 - 12/1950</t>
  </si>
  <si>
    <t>A3691</t>
  </si>
  <si>
    <t>Index to Aliens, Not Including Filipinos, East Indians, and Chinese, Arriving by Vessel or at the Land Border at Seattle, Washington, 1890 - 1924</t>
  </si>
  <si>
    <t>A3692</t>
  </si>
  <si>
    <t>Passenger Lists of Vessels Arriving at Seattle, Washington, 8/29/1890 - 5/24/1906</t>
  </si>
  <si>
    <t>A3694</t>
  </si>
  <si>
    <t>Crew Lists of the Eureka Arriving at Seattle, Washington, 9/22/1911 - 8/14/1949</t>
  </si>
  <si>
    <t>A3695</t>
  </si>
  <si>
    <t>Passenger Manifests of Airplanes Departing from Philadelphia, Pennsylvania, 12/13/1957 - 10/1/1969</t>
  </si>
  <si>
    <t>A3696</t>
  </si>
  <si>
    <t>Passenger and Crew Manifests of Airplanes Arriving at Seattle, Washington, 12/1/1957 - 11/6/1969</t>
  </si>
  <si>
    <t>A3703</t>
  </si>
  <si>
    <t>Passenger and Crew Manifests of Airplanes and Vessels Arriving at Aguadilla, Puerto Rico</t>
  </si>
  <si>
    <t>A3707</t>
  </si>
  <si>
    <t>Passenger and Crew Manifests of Airplanes Departing from Anchorage, Alaska, 7/1/1948 - 11/30/1957</t>
  </si>
  <si>
    <t>A3715</t>
  </si>
  <si>
    <t>Crew Lists of Vessels Arriving at Chicago, Illinois</t>
  </si>
  <si>
    <t>A3716</t>
  </si>
  <si>
    <t>Passenger and Crew Manifests of Airplanes Arriving at Chicago, Illinois, 9/30/1943 - 11/29/1954</t>
  </si>
  <si>
    <t>A3718</t>
  </si>
  <si>
    <t>Passenger Lists of Vessels Arriving at Christiansted, Saint Croix, U.S. Virgin Islands, 10/1885 - 8/1930</t>
  </si>
  <si>
    <t>A3719</t>
  </si>
  <si>
    <t>Passenger and Crew Lists of Vessels Arriving at Christiansted, Saint Croix, U.S. Virgin Islands, 12/1954 - 12/1981</t>
  </si>
  <si>
    <t>A3722</t>
  </si>
  <si>
    <t>Passenger and Crew Lists of Vessels Arriving at Coos Bay, Oregon, 12/1954 - 12/1981</t>
  </si>
  <si>
    <t>A3723</t>
  </si>
  <si>
    <t>Passenger and Crew Lists of Vessels Arriving at Cruz Bay, Saint John, U.S. Virgin Islands, 12/1954 - 4/1983</t>
  </si>
  <si>
    <t>A3724</t>
  </si>
  <si>
    <t>Passenger and Crew Manifests of Airplanes Arriving at Culebra, Puerto Rico, 6/1961 - 6/1962</t>
  </si>
  <si>
    <t>A3727</t>
  </si>
  <si>
    <t>Passenger and Crew Manifests of Airplanes Arriving at Denver, Colorado</t>
  </si>
  <si>
    <t>A3733</t>
  </si>
  <si>
    <t>Crew Lists of Vessels Arriving at Everett, Massachusetts, 3/1955 - 12/1955</t>
  </si>
  <si>
    <t>A3741</t>
  </si>
  <si>
    <t>Passenger and Crew Lists of Vessels Arriving at Fajardo, Puerto Rico, 12/1954 - 4/1980</t>
  </si>
  <si>
    <t>A3744</t>
  </si>
  <si>
    <t>Passenger and Crew Manifests of Airplanes Arriving at and Departing from Fargo, North Dakota, 6/1958 - 8/1959</t>
  </si>
  <si>
    <t>A3750</t>
  </si>
  <si>
    <t>Passenger Lists in Danish of Vessels Arriving at Frederiksted, Saint Croix, U.S. Virgin Islands, 2/1907 - 5/1921</t>
  </si>
  <si>
    <t>A3751</t>
  </si>
  <si>
    <t>Passenger Lists of Vessels Arriving at Frederiksted, Saint Croix, U.S. Virgin Islands, 1907-1921</t>
  </si>
  <si>
    <t>A3752</t>
  </si>
  <si>
    <t>Passenger and Crew Lists of Vessels Arriving at Frederiksted, Saint Croix, U.S. Virgin Islands, 4/1957 - 10/1967</t>
  </si>
  <si>
    <t>A3756</t>
  </si>
  <si>
    <t>Passenger Lists of Vessels Departing from Galveston, Texas, 12/1954 - 1/1972</t>
  </si>
  <si>
    <t>A3760</t>
  </si>
  <si>
    <t>Crew Lists of Vessels Arriving at Gloucester, Massachusetts, 1/5/1944 - 9/30/1977</t>
  </si>
  <si>
    <t>Coming Soon - Partial</t>
  </si>
  <si>
    <t>A3763</t>
  </si>
  <si>
    <t>Passenger Lists of Vessels Arriving at Gulfport, Mississippi, 8/27/1904 - 8/28/1954</t>
  </si>
  <si>
    <t>A3764</t>
  </si>
  <si>
    <t>Passenger and Crew Lists of Vessels Arriving at Gulfport, Mississippi, 12/25/1954 - 7/15/1975</t>
  </si>
  <si>
    <t>A3766</t>
  </si>
  <si>
    <t>Passenger Lists of Vessels Departing from Halifax, Nova Scotia, and St. John's, Canada, 1/17/1958 - 1/1/1960</t>
  </si>
  <si>
    <t>A3768</t>
  </si>
  <si>
    <t>Passenger and Crew Lists of Vessels Arriving at Hartford, Connecticut, 2/26/1959 - 2/29/1984</t>
  </si>
  <si>
    <t>A3769</t>
  </si>
  <si>
    <t>Passenger Lists of Vessels Departing from Hartford, Connecticut, 8/1/1957 - 8/17/1969</t>
  </si>
  <si>
    <t>A3770</t>
  </si>
  <si>
    <t>Passenger and Crew Manifests of Airplanes Arriving at Hartford, Connecticut, 12/1/1957 - 11/6/1969</t>
  </si>
  <si>
    <t>A3771</t>
  </si>
  <si>
    <t>Passenger and Crew Manifests of Airplanes Departing from Hartford, Connecticut, 3/4/1947 - 9/24/1969</t>
  </si>
  <si>
    <t>A3774</t>
  </si>
  <si>
    <t>Passenger and Crew Manifests of Airplanes Departing from Isla Grande, Puerto Rico, 8/1960 - 10/1969</t>
  </si>
  <si>
    <t>A3782</t>
  </si>
  <si>
    <t>Passenger Lists of Vessels Departing from Mayaguez, Puerto Rico, 12/10/1954 - 6/21/1971</t>
  </si>
  <si>
    <t>A3788</t>
  </si>
  <si>
    <t>Passenger and Crew Lists of Vessels Departing from Morehead City, North Carolina, 11/1957 - 10/1971</t>
  </si>
  <si>
    <t>A3789</t>
  </si>
  <si>
    <t>Passenger Lists of Vessels Arriving at Montreal, Quebec, Canada</t>
  </si>
  <si>
    <t>A3790</t>
  </si>
  <si>
    <t>Shipmaster Statements Regarding Changes in Crew of Vessels Departing from New York, NY</t>
  </si>
  <si>
    <t>A3791</t>
  </si>
  <si>
    <t>Passenger and Crew Manifests of Airplanes Arriving at Montreal, Quebec, Canada, 01/1958 - 10/1960</t>
  </si>
  <si>
    <t>A3793</t>
  </si>
  <si>
    <t>Passenger Manifests of Airplanes Departing from New Haven, Connecticut, 12/1/1954 - 5/31/1955</t>
  </si>
  <si>
    <t>A3795</t>
  </si>
  <si>
    <t>Passenger Lists of Vessels Departing from Newport News, Virginia, 1/2/1945 - 6/30/1959</t>
  </si>
  <si>
    <t>A3796</t>
  </si>
  <si>
    <t>Passenger and Crew Manifests of Airplanes Departing from Nogales, Arizona, 2/20/1958 - 12/11/1958</t>
  </si>
  <si>
    <t>A3797</t>
  </si>
  <si>
    <t>Passenger and Crew Manifests of Airplanes Departing from Omaha, Nebraska, 12/4/1958 - 10/31/1967</t>
  </si>
  <si>
    <t>A3804</t>
  </si>
  <si>
    <t>Passenger and Crew Manifests of Airplanes Arriving at Saint Paul, Minnesota, 12/22/1957 - 8/11/1967</t>
  </si>
  <si>
    <t>Passenger Lists of Vessels Arriving at Saint Thomas, U.S. Virgin Islands, 7/16/1907 - 5/12/1923</t>
  </si>
  <si>
    <t>A3806</t>
  </si>
  <si>
    <t>Crew Lists of Vessels Arriving at Saint Thomas, U.S. Virgin Islands, 11/9/1931 - 11/30/1954</t>
  </si>
  <si>
    <t>A3807</t>
  </si>
  <si>
    <t>Passenger Manifests of Airplanes Arriving at Saint Thomas, U.S. Virgin Islands, 3/15/1930 - 6/16/1948</t>
  </si>
  <si>
    <t>A3808</t>
  </si>
  <si>
    <t>Passenger and Crew Manifests of Airplanes Arriving at Saint Thomas, U.S. Virgin Islands, 12/5/1957 - 10/23/1969</t>
  </si>
  <si>
    <t>A3809</t>
  </si>
  <si>
    <t>Passenger and Crew Lists of Vessels Arriving at San Luis Obispo, California, 12/5/1954 - 10/19/1967</t>
  </si>
  <si>
    <t>A3812</t>
  </si>
  <si>
    <t>Crew Lists of Vessels Arriving at South Haven, Michigan, 5/4/1957 - 10/28/1959</t>
  </si>
  <si>
    <t>A3813</t>
  </si>
  <si>
    <t>Passenger and Crew Lists of Vessels Arriving at Tacoma, Washington, 8/15/1953 - 11/19/1956</t>
  </si>
  <si>
    <t>A3814</t>
  </si>
  <si>
    <t>Passenger and Crew Lists of Vessels Arriving at Tacoma, Washington, 11/20/1956 - 12/31/1981</t>
  </si>
  <si>
    <t>A3817</t>
  </si>
  <si>
    <t>U.S. Citizen Passenger Lists of Vessels Arriving at Tampa, Florida, 2/13/1907 - 4/24/1949</t>
  </si>
  <si>
    <t>A3818</t>
  </si>
  <si>
    <t>Alien Crew Lists of Vessels Arriving at Tampa, Florida, 1/1/1904 - 11/30/1954</t>
  </si>
  <si>
    <t>A3819</t>
  </si>
  <si>
    <t>Alien Passenger Lists of Vessels Arriving at Tampa, Florida, 1/1/1946 - 6/10/1949</t>
  </si>
  <si>
    <t>A3820</t>
  </si>
  <si>
    <t>Passenger and Crew Lists of Vessels and Airplanes Arriving at Tampa, Florida, 12/1/1954 - 3/3/1957</t>
  </si>
  <si>
    <t>A3822</t>
  </si>
  <si>
    <t>Passenger Manifests and Crew Lists of Vessels Arriving at Toledo, Ohio, 4/1959 - 12/1981</t>
  </si>
  <si>
    <t>A3823</t>
  </si>
  <si>
    <t>Passenger Manifests of Airplanes Arriving at Toronto, Ontario, Canada, 1/7/1958 - 8/26/1958</t>
  </si>
  <si>
    <t>A3824</t>
  </si>
  <si>
    <t>Passenger and Crew Manifests of Airplanes Arriving at Washington, DC, July 1942-September 1948</t>
  </si>
  <si>
    <t>A3825</t>
  </si>
  <si>
    <t>Alien Crew Lists of Vessels Arriving at Washington, DC, 6/3/1954 - 9/18/1954</t>
  </si>
  <si>
    <t>A3826</t>
  </si>
  <si>
    <t>Passenger and Crew Lists of Vessels and Airplanes Arriving at Washington, DC, 12/1/1954 - 12/19/1974</t>
  </si>
  <si>
    <t>A3828</t>
  </si>
  <si>
    <t>Passenger Lists of Aliens and Citizens Arriving on Vessels at West Palm Beach, Florida, 9/8/1920 - 11/12/1948</t>
  </si>
  <si>
    <t>A3829</t>
  </si>
  <si>
    <t>U.S. Citizen Passenger Manifests of Vessels Arriving at West Palm Beach, Florida, 1/1/1931 - 5/13/1947</t>
  </si>
  <si>
    <t>A3830</t>
  </si>
  <si>
    <t>Crew Lists of Vessels Arriving at West Palm Beach, Florida, 1/1/1925 - 12/31/1945</t>
  </si>
  <si>
    <t>A3831</t>
  </si>
  <si>
    <t>Crew Lists of Vessels Arriving at West Palm Beach, Florida, 4/2/1946 - 9/5/1954</t>
  </si>
  <si>
    <t>A3834</t>
  </si>
  <si>
    <t>Passenger and Crew Manifests of Airplanes Arriving at Westover Air Force Base, Chicopee, Massachusetts, 1/28/1946 - 6/28/1955</t>
  </si>
  <si>
    <t>A3836</t>
  </si>
  <si>
    <t>Passenger and Crew Lists of Vessels Arriving at Woods Hole, Massachusetts, 3/9/1955 - 9/19/1968</t>
  </si>
  <si>
    <t>A3837</t>
  </si>
  <si>
    <t>Crew Lists of Vessels Arriving at Yorktown, Virginia, 3/22/1957 - 12/27/1973</t>
  </si>
  <si>
    <t>A3842</t>
  </si>
  <si>
    <t>Passenger and Crew Manifests of Airplanes Departing from Anchorage, Alaska, 12/1/1957 - 10/31/1969</t>
  </si>
  <si>
    <t>A3843</t>
  </si>
  <si>
    <t>Passenger and Crew Lists of Vessels and Airplanes Departing from Baltimore, Maryland, 12/7/1954 - 8/31/1978</t>
  </si>
  <si>
    <t>A3844</t>
  </si>
  <si>
    <t>Passenger and Crew Manifests of Airplanes Departing from Baltimore, Maryland, 11/17/1937 - 1/5/1969</t>
  </si>
  <si>
    <t>2934374, 3249884</t>
  </si>
  <si>
    <t>A3845</t>
  </si>
  <si>
    <t>Passenger Manifests of Airplanes Departing from Borinquen Field, Puerto Rico, 2/2/1946 - 2/5/1946</t>
  </si>
  <si>
    <t>A3846</t>
  </si>
  <si>
    <t>Passenger and Crew Lists of Vessels and Airplanes Departing from Boston, Massachusetts, 12/1/1954 - 11/30/1974</t>
  </si>
  <si>
    <t>A3847</t>
  </si>
  <si>
    <t>Passenger and Crew Manifests of Airplanes Departing from Boston, Massachusetts, 12/1/1957 - 11/19/1969</t>
  </si>
  <si>
    <t>A3848</t>
  </si>
  <si>
    <t>Passenger and Crew Lists of Vessels and Airplanes Departing from Brownsville, Texas, 7/28/1948 - 4/8/1968</t>
  </si>
  <si>
    <t>A3849</t>
  </si>
  <si>
    <t>Passenger and Crew Manifests of Airplanes Departing from Brownsville, Texas, 12/1957 - 12/1963</t>
  </si>
  <si>
    <t>A3851</t>
  </si>
  <si>
    <t>Passenger and Crew Manifests of Airplanes Departing from Buffalo, New York, 5/22/1958 - 10/31/1969</t>
  </si>
  <si>
    <t>A3852</t>
  </si>
  <si>
    <t>Passenger and Crew Manifests of Airplanes Departing from Burbank, California, 1/1958 - 8/1969</t>
  </si>
  <si>
    <t>A3854</t>
  </si>
  <si>
    <t>Passenger Lists of Vessels Departing from Charleston, South Carolina, 6/20/1928 - 10/24/1950</t>
  </si>
  <si>
    <t>A3855</t>
  </si>
  <si>
    <t>Passenger Manifests of Airplanes Departing from Charleston, South Carolina, 12/1/1957 - 10/11/1969</t>
  </si>
  <si>
    <t>A3856</t>
  </si>
  <si>
    <t>Passenger Lists of Vessels and Airplanes Departing from Charleston, South Carolina, 12/18/1954 - 6/6/1974</t>
  </si>
  <si>
    <t>A3857</t>
  </si>
  <si>
    <t>Passenger and Crew Lists of Vessels and Airplanes Departing from Chicago, Illinois, 12/1/1954 - 9/10/1968</t>
  </si>
  <si>
    <t>A3858</t>
  </si>
  <si>
    <t>Passenger and Crew Manifests of Airplanes Departing from Chicago, Illinois, 11/19/1945 - 11/30/1954</t>
  </si>
  <si>
    <t>A3859</t>
  </si>
  <si>
    <t>Passenger Manifests of Airplanes Departing from Chicago, Illinois, 12/1/1957 - 10/25/1969</t>
  </si>
  <si>
    <t>A3860</t>
  </si>
  <si>
    <t>Passenger Lists of Vessels Departing from Christiansted, Saint Croix, U.S. Virgin Islands, 12/8/1954 - 11/9/1980</t>
  </si>
  <si>
    <t>A3862</t>
  </si>
  <si>
    <t>Passenger and Crew Lists of Vessels and Airplanes Departing from Cleveland, Ohio, 5/4/1953 - 11/1/1970</t>
  </si>
  <si>
    <t>A3866</t>
  </si>
  <si>
    <t>Passenger Lists of Vessels Departing from Cruz Bay, Saint John, U.S. Virgin Islands, 1954-1982</t>
  </si>
  <si>
    <t>A3868</t>
  </si>
  <si>
    <t>Passenger Manifests of Airplanes Departing from Del Rio, Texas</t>
  </si>
  <si>
    <t>A3870</t>
  </si>
  <si>
    <t>Passenger and Crew Manifests of Airplanes and Vessels Departing from Detroit, Michigan, 12/2/1954 - 5/7/1970</t>
  </si>
  <si>
    <t>A3871</t>
  </si>
  <si>
    <t>Passenger and Crew Manifests of Airplanes Departing from Detroit, Michigan, 6/18/1947 - 10/5/1969</t>
  </si>
  <si>
    <t>A3874</t>
  </si>
  <si>
    <t>Passenger and Crew Lists of Vessels and Airplanes Departing from Frederiksted, Saint Croix, U.S. Virgin Islands, 12/1954 - 8/13/1967</t>
  </si>
  <si>
    <t>A3875</t>
  </si>
  <si>
    <t>Passenger and Crew Manifests of Vessels and Airplanes Departing From Frederiksted, Saint Croix, U.S. Virgin Islands, 12/7/1957 - 10/13/1969</t>
  </si>
  <si>
    <t>A3876</t>
  </si>
  <si>
    <t>Passenger Lists of Vessels Departing from Fajardo and Isla de Vieques, Puerto Rico, 12/3/1954 - 2/20/1965</t>
  </si>
  <si>
    <t>A3877</t>
  </si>
  <si>
    <t>Passenger and Crew Manifests of Airplanes Departing from Fajardo and Isla de Vieques, Puerto Rico, 6/1960 - 2/1963</t>
  </si>
  <si>
    <t>A3880</t>
  </si>
  <si>
    <t>Alien and Citizen Passenger Lists of Vessels Departing from Houston, Texas, 7/5/1948 - 11/22/1954</t>
  </si>
  <si>
    <t>A3881</t>
  </si>
  <si>
    <t>Passenger and Crew Manifests of Airplanes Departing from Houston, Texas, 7/2/1948 - 11/30/1954</t>
  </si>
  <si>
    <t>A3882</t>
  </si>
  <si>
    <t>Passenger and Crew Lists of Vessels and Airplanes Departing from Houston, Texas, 12/1954 - 10/26/1974</t>
  </si>
  <si>
    <t>A3883</t>
  </si>
  <si>
    <t>Passenger and Crew Manifests of Airplanes Departing from Houston, Texas, 12/1/1957 - 10/30/1969</t>
  </si>
  <si>
    <t>A3885</t>
  </si>
  <si>
    <t>Passenger Lists of Vessels and Airplanes Departing from Jacksonville, Florida, 11/21/1931 - 7/1/1978</t>
  </si>
  <si>
    <t>A3886</t>
  </si>
  <si>
    <t>Passenger Lists of Vessels Departing from Portland, Oregon, 1/4/1955 - 5/12/1970</t>
  </si>
  <si>
    <t>A3888</t>
  </si>
  <si>
    <t>Passenger Lists of Vessels Departing from Port Everglades, Florida, 10/21/1940 - 6/10/1948</t>
  </si>
  <si>
    <t>A3889</t>
  </si>
  <si>
    <t>Passenger and Crew Lists of Vessels and Airplanes Departing from Port Everglades, Florida, 12/1/1954 - 9/30/1978</t>
  </si>
  <si>
    <t>A3891</t>
  </si>
  <si>
    <t>Passenger and Crew Manifests of Airplanes Departing from Port Everglades, Florida, 7/2/1948 - 12/31/1951</t>
  </si>
  <si>
    <t>A3897</t>
  </si>
  <si>
    <t>Passenger Manifests of Airplanes Departing from Portland, Oregon, 1/1/1958 - 4/10/1969</t>
  </si>
  <si>
    <t>A3898</t>
  </si>
  <si>
    <t>Crew Lists of Vessels Departing from Saint Augustine, Florida, 10/4/1959 - 10/4/1959</t>
  </si>
  <si>
    <t>A3899</t>
  </si>
  <si>
    <t>Passenger and Crew Lists of Airplanes Departing from Saint Louis, Missouri, 10/16/1958 - 12/31/1967</t>
  </si>
  <si>
    <t>A3900</t>
  </si>
  <si>
    <t>Passenger and Crew Manifests of Airplanes Departing from Saint Paul, Minnesota, 2/24/1958 - 11/22/1968</t>
  </si>
  <si>
    <t>A3901</t>
  </si>
  <si>
    <t>Passenger Lists of Vessels Arriving at Saint Thomas, U.S. Virgin Islands, 6/5/1925 - 6/30/1948</t>
  </si>
  <si>
    <t>A3902</t>
  </si>
  <si>
    <t>Crew Lists of Vessels Arriving at San Pedro, California, 2/25/1905 - 11/30/1954</t>
  </si>
  <si>
    <t>A3903</t>
  </si>
  <si>
    <t>Passenger and Crew Lists of Vessels and Airplanes Arriving at San Pedro, California, 12/1/1954 - 9/30/1965</t>
  </si>
  <si>
    <t>A3904</t>
  </si>
  <si>
    <t>Passenger and Crew Lists of Vessels Arriving at San Pedro, California, 10/1/1955 - 11/3/1955</t>
  </si>
  <si>
    <t>A3905</t>
  </si>
  <si>
    <t>Passenger and Crew Lists of Vessels Arriving at San Pedro, California, 10/3/1959 - 10/5/1969</t>
  </si>
  <si>
    <t>A3906</t>
  </si>
  <si>
    <t>Passenger Manifests of Airplanes Arriving at San Pedro, California, 5/24/1934 - 6/30/1948</t>
  </si>
  <si>
    <t>A3907</t>
  </si>
  <si>
    <t>Passenger and Crew Manifests of Airplanes Arriving at San Pedro, California, 12/2/1957 - 12/23/1963</t>
  </si>
  <si>
    <t>A3910</t>
  </si>
  <si>
    <t>Passenger Lists of Vessels Departing from Tampa, Florida, 8/27/1927 - 1/14/1949</t>
  </si>
  <si>
    <t>A3911</t>
  </si>
  <si>
    <t>Passenger Lists of Vessels and Airplanes Departing from Tampa, Florida, 12/1/1954 - 8/17/1978</t>
  </si>
  <si>
    <t>A3913</t>
  </si>
  <si>
    <t>Passenger Manifests of Airplanes Departing from Tampa, Florida, 7/1/1948 - 12/31/1948</t>
  </si>
  <si>
    <t>A3914</t>
  </si>
  <si>
    <t>Passenger Manifests of Airplanes Departing from Tampa, Florida, 12/1/1957 - 11/3/1969</t>
  </si>
  <si>
    <t>A3916</t>
  </si>
  <si>
    <t>Passenger and Crew Manifests of Airplanes Arriving at Tucson, Arizona, 6/30/1961 - 10/31/1969</t>
  </si>
  <si>
    <t>A3917</t>
  </si>
  <si>
    <t>Passenger Lists of Vessels Arriving at Vancouver, British Columbia, Canada, 5/10/1954 - 9/29/1956</t>
  </si>
  <si>
    <t>A3918</t>
  </si>
  <si>
    <t>U.S., Passenger and Crew Lists for U.S.-Bound Vessels Arriving in Canada, 1912-1939 and 1953-1962</t>
  </si>
  <si>
    <t>A3919</t>
  </si>
  <si>
    <t>Passenger Manifests of Airplanes Arriving at Vancouver, British Columbia, Canada</t>
  </si>
  <si>
    <t>A3920</t>
  </si>
  <si>
    <t>Manifests of Canadian Pacific Airlines Passengers Arriving at Vancouver, British Columbia, Canada, 1/2/1954 - 9/29/1956</t>
  </si>
  <si>
    <t>A3921</t>
  </si>
  <si>
    <t>Passenger Lists of Vessels Departing from Wilmington, North Carolina, 9/16/1955 - 5/3/1970</t>
  </si>
  <si>
    <t>A3925</t>
  </si>
  <si>
    <t>Passenger and Crew Manifests of Airplanes Arriving at Bermuda, 12/1/1957 - 11/3/1969</t>
  </si>
  <si>
    <t>A3927</t>
  </si>
  <si>
    <t>Passenger and Crew Manifests of Airplanes Arriving at Brownsville, Texas, 4/1957 - 12/1981</t>
  </si>
  <si>
    <t>A3928</t>
  </si>
  <si>
    <t>Passenger and Crew Manifests of Airplanes Arriving at Charleston, South Carolina, 10/1946 - 10/1969</t>
  </si>
  <si>
    <t>A3930</t>
  </si>
  <si>
    <t>Passenger and Crew Lists of Vessels and Airplanes Arriving at Chicago, Illinois, 5/1918 - 12/1981</t>
  </si>
  <si>
    <t>A3931</t>
  </si>
  <si>
    <t>Passenger and Crew Manifests of Airplanes Departing from Dallas and Fort Worth, Texas, 08/1948 - 11/1957</t>
  </si>
  <si>
    <t>A3932</t>
  </si>
  <si>
    <t>Passenger and Crew Manifests of Airplanes Departing from Dallas and Fort Worth, Texas, 12/1957 - 11/1969</t>
  </si>
  <si>
    <t>A3933</t>
  </si>
  <si>
    <t>Passenger and Crew Manifests of Airplanes Arriving at Detroit, Michigan, 6/1947 - 10/1969</t>
  </si>
  <si>
    <t>A3935*</t>
  </si>
  <si>
    <t>Crew Lists of Vessels Arriving at Wiscasset, Maine, 5/30/1957 - 5/20/1968</t>
  </si>
  <si>
    <t>A3939</t>
  </si>
  <si>
    <t>Passenger Manifests of Airplanes Departing from Jacksonville, Florida, 7/8/1948 - 8/20/1969</t>
  </si>
  <si>
    <t>A3940</t>
  </si>
  <si>
    <t>Crew Lists of Vessels Arriving at Kenosha, Wisconsin</t>
  </si>
  <si>
    <t>A3942</t>
  </si>
  <si>
    <t>Passenger Lists of Vessels and Passenger and Crew Manifests of Airplanes Departing from Key West, Florida, 9/1/1927 - 10/26/1971</t>
  </si>
  <si>
    <t>A3943</t>
  </si>
  <si>
    <t>Passenger and Crew Manifests of Airplanes Departing from Key West, Florida, 7/1/1948 - 3/22/1964</t>
  </si>
  <si>
    <t>A3945</t>
  </si>
  <si>
    <t>Passenger and Crew Manifests of Airplanes Departing from Los Angeles, California, 12/1/1957 - 11/1/1969</t>
  </si>
  <si>
    <t>A3946</t>
  </si>
  <si>
    <t>Passenger and Crew Lists of Vessels and Airplanes Arriving at Miami, Florida, 12/1954 - 2/12/1983</t>
  </si>
  <si>
    <t>A3947</t>
  </si>
  <si>
    <t>Passenger Lists of Vessels Arriving and Departing from Miami and Port Everglades (Fort Lauderdale), Florida, 5/19/1959 - 11/11/1969</t>
  </si>
  <si>
    <t>A3948</t>
  </si>
  <si>
    <t>Alien and U.S. Citizen Passenger Lists of Vessels Departing from Miami, Florida, 9/3/1927 - 6/28/1948</t>
  </si>
  <si>
    <t>A3949</t>
  </si>
  <si>
    <t>Passenger and Crew Lists of Vessels and Airplanes Departing from Miami, Florida, 1/1955 - 12/26/1982</t>
  </si>
  <si>
    <t>A3950</t>
  </si>
  <si>
    <t>Passenger Lists of Vessels Departing from Miami and Fort Lauderdale (Port Everglades), Florida, 8/30/1961 - 1/11/1962</t>
  </si>
  <si>
    <t>A3951</t>
  </si>
  <si>
    <t>Passenger and Crew Manifests of Airplanes Departing from Miami, Florida, 1/1/1942 - 6/30/1948</t>
  </si>
  <si>
    <t>A3952</t>
  </si>
  <si>
    <t>Passenger and Crew Manifests of Airplanes Departing from Miami, Florida, 12/1957 - 11/12/1969</t>
  </si>
  <si>
    <t>A3953</t>
  </si>
  <si>
    <t>Passenger Lists of Vessels Departing from Mobile, Alabama, 7/3/1907 - 2/14/1974</t>
  </si>
  <si>
    <t>A3954</t>
  </si>
  <si>
    <t>Passenger and Crew Manifests of Airplanes Departing from Mobile, Alabama, 4/12/1948 - 4/28/1967</t>
  </si>
  <si>
    <t>A3956</t>
  </si>
  <si>
    <t>Crew Lists of Vessels Arriving at Olympia, Washington, 2/23/1955 - 11/8/1981</t>
  </si>
  <si>
    <t>A3957</t>
  </si>
  <si>
    <t>Crew Lists of Vessels Arriving at and Departing from Morgan City, Louisiana, 12/1946 - 11/1981</t>
  </si>
  <si>
    <t>A3958</t>
  </si>
  <si>
    <t>Crew Lists of Vessels Arriving at Port Angeles, Washington, 12/1/1954 - 12/31/1981</t>
  </si>
  <si>
    <t>A3961</t>
  </si>
  <si>
    <t>Passenger and Crew Lists of Vessels Arriving at Saint Thomas, U.S. Virgin Islands, 12/1/1954 - 1/7/1983</t>
  </si>
  <si>
    <t>A3964</t>
  </si>
  <si>
    <t>Crew Lists of Vessels Arriving at Seattle, Washington, 4/22/1949 - 11/30/1954</t>
  </si>
  <si>
    <t>A3965</t>
  </si>
  <si>
    <t>Passenger and Crew Lists of Vessels Arriving at Seattle, Washington, 4/27/1917 - 5/2/1923</t>
  </si>
  <si>
    <t>A3966</t>
  </si>
  <si>
    <t>Passenger and Crew Lists of Vessels Arriving at Seattle, Washington, 6/28/1924 - 7/29/1929</t>
  </si>
  <si>
    <t>A3967</t>
  </si>
  <si>
    <t>Passenger and Crew Lists of Vessels and Airplanes Arriving at Seattle, Washington, 3/9/1957 - 12/30/1981</t>
  </si>
  <si>
    <t>A3970</t>
  </si>
  <si>
    <t>Crew Lists of Vessels Arriving at Mayaguez, Puerto Rico, 12/1954 - 7/1977</t>
  </si>
  <si>
    <t>A3972</t>
  </si>
  <si>
    <t>Applications for Authorization for Inter-Island Travel Certificates by Residents of the Northern Marianas Islands, Saipan District, Trust Territory of the Pacific Islands, 01/1947 - 12/1952</t>
  </si>
  <si>
    <t>A3975</t>
  </si>
  <si>
    <t>Alien Certificates Surrendered at San Francisco, California, April 1912-February 1946, by Aliens Who had Arrived at Honolulu, Hawaii</t>
  </si>
  <si>
    <t>A3976</t>
  </si>
  <si>
    <t>Passenger and Crew Lists of Vessels Arriving at Cleveland, Ohio, 4/1952 - 11/1954</t>
  </si>
  <si>
    <t>A3977</t>
  </si>
  <si>
    <t>Crew Lists of Vessels Arriving at Cleveland, Ohio, 01/1955 - 12/1984</t>
  </si>
  <si>
    <t>A3980</t>
  </si>
  <si>
    <t>Passenger and Crew Lists of Vessels and Airplanes Arriving at Houston, Texas, 12/1954 - 12/1981</t>
  </si>
  <si>
    <t>A3982</t>
  </si>
  <si>
    <t>Passenger and Crew Manifests of Airplanes Arriving at Houston, Texas, 12/1957 - 10/1969</t>
  </si>
  <si>
    <t>A3984</t>
  </si>
  <si>
    <t>Passenger Lists of Vessels Arriving at Jacksonville, Florida, 1904-1945</t>
  </si>
  <si>
    <t>A3986</t>
  </si>
  <si>
    <t>Passenger and Crew Lists of Vessels Arriving at Manitowoc, Wisconsin</t>
  </si>
  <si>
    <t>A3987</t>
  </si>
  <si>
    <t>Crew Lists of Vessels Arriving at Marblehead, Massachusetts, 1955</t>
  </si>
  <si>
    <t>A3990</t>
  </si>
  <si>
    <t>Crew Lists of Vessels Arriving at Miami, Florida</t>
  </si>
  <si>
    <t>A3992</t>
  </si>
  <si>
    <t>Passenger Manifests of Airplanes Arriving at Miami, Florida, 1929-1935</t>
  </si>
  <si>
    <t>A3993</t>
  </si>
  <si>
    <t>Passenger Manifests of Airplanes Arriving at Miami, Florida, 1936-1948</t>
  </si>
  <si>
    <t>A3995</t>
  </si>
  <si>
    <t>Passenger and Crew Manifests of Airplanes Arriving at Miami, Florida, 12/1957 - 11/1969</t>
  </si>
  <si>
    <t>A3997</t>
  </si>
  <si>
    <t>Passenger and Crew Manifests of Airplanes Arriving at Minneapolis - Saint Paul, Minnesota, 5/29/1957 - 11/23/1957</t>
  </si>
  <si>
    <t>A3998</t>
  </si>
  <si>
    <t>Passenger and Crew Manifests of Airplanes Arriving at New York, New York, 12/1/1957 - 11/3/1969</t>
  </si>
  <si>
    <t>A3999</t>
  </si>
  <si>
    <t>Passenger and Crew Lists of Vessels Departing from Ponce, Puerto Rico, 12/30/1954 - 5/3/1970</t>
  </si>
  <si>
    <t>A4000</t>
  </si>
  <si>
    <t>Chronological and Numerical Index to Chinese Landed and Refused at Portland, Oregon, and Chinese Landed and Refused at Astoria, Oregon, 1883 - 1904</t>
  </si>
  <si>
    <t>A4003</t>
  </si>
  <si>
    <t>Passenger Lists of Vessels Departing from Vancouver, British Columbia, Canada, 2/2/1958 - 12/4/1962</t>
  </si>
  <si>
    <t>A4004</t>
  </si>
  <si>
    <t>Passenger Manifests of Airplanes Departing from Vancouver, British Columbia, Canada, 3/29/1958 - 9/7/1958</t>
  </si>
  <si>
    <t>A4005</t>
  </si>
  <si>
    <t>Passenger and Crew Manifests of Airplanes Departing from Washington, DC, 5/18/1942 - 6/20/1952</t>
  </si>
  <si>
    <t>A4006</t>
  </si>
  <si>
    <t>Passenger and Crew Lists of Vessels and Airplanes Departing from Washington, DC, 12/1/1954 - 10/21/1965</t>
  </si>
  <si>
    <t>A4007</t>
  </si>
  <si>
    <t>Passenger and Crew Manifests of Airplanes Departing from Washington, DC, 12/1/1957 - 9/21/1969</t>
  </si>
  <si>
    <t>A4008</t>
  </si>
  <si>
    <t>Passenger and Crew Manifests of Overseas National Airways Flights Departing from Akron, Ohio, 6/27/1958 - 6/27/1958</t>
  </si>
  <si>
    <t>A4009</t>
  </si>
  <si>
    <t>Registers of Vessels Arriving at Charleston, South Carolina</t>
  </si>
  <si>
    <t>A4011</t>
  </si>
  <si>
    <t>Crew Lists of Vessels Arriving at Jacksonville, Florida, January 1906-December 1945</t>
  </si>
  <si>
    <t>A4012</t>
  </si>
  <si>
    <t>Crew Lists of Vessels Arriving at Jacksonville, Florida, January 1946-December 1954</t>
  </si>
  <si>
    <t>A4013</t>
  </si>
  <si>
    <t>Crew Lists of Vessels Arriving at Milwaukee, Wisconsin, 04/1957 - 12/1979</t>
  </si>
  <si>
    <t>A4015</t>
  </si>
  <si>
    <t>Passenger and Crew Manifests of Airplanes Departing from Nassau, Bahamas, Destined for U.S. Airports, 8/1/1959 - 11/11/1969</t>
  </si>
  <si>
    <t>A4016</t>
  </si>
  <si>
    <t>Passenger and Crew Lists of Vessels and Airplanes Departing from New Orleans, Louisiana, 12/1/1954 - 6/29/1978</t>
  </si>
  <si>
    <t>A4017</t>
  </si>
  <si>
    <t>Passenger and Crew Manifests of Airplanes Departing from New Orleans, Louisiana, 12/1/1957 - 11/6/1969</t>
  </si>
  <si>
    <t>A4020</t>
  </si>
  <si>
    <t>Passenger and Crew Manifests of Airplanes Departing from San Antonio, Texas, 01/01/1955 - 11/30/1957</t>
  </si>
  <si>
    <t>A4021</t>
  </si>
  <si>
    <t>Passenger and Crew Manifests of Airplanes Departing from San Antonio, Texas, 12/1/1957 - 11/10/1969</t>
  </si>
  <si>
    <t>A4026</t>
  </si>
  <si>
    <t>Passenger and Crew Lists of Vessels and Airplanes Arriving at Key West, Florida, 1/3/1946 - 2/10/1983</t>
  </si>
  <si>
    <t>A4028</t>
  </si>
  <si>
    <t>Passenger and Crew Manifests of Airplanes Departing from Niagara Falls, New York, 3/3/1962 - 10/11/1969</t>
  </si>
  <si>
    <t>A4029</t>
  </si>
  <si>
    <t>Passenger and Crew Lists of Vessels and Airplanes Departing from San Juan, Puerto Rico, 12/1/1954 - 7/23/1982</t>
  </si>
  <si>
    <t>A4031</t>
  </si>
  <si>
    <t>Passenger and Crew Manifests of Airplanes Departing from San Pedro, California, 1/17/1958 - 7/25/1965</t>
  </si>
  <si>
    <t>A4032</t>
  </si>
  <si>
    <t>Passenger and Crew Manifests of Airplanes Departing from Tucson, Arizona, 7/1/1961 - 10/30/1969</t>
  </si>
  <si>
    <t>A4034</t>
  </si>
  <si>
    <t>Passenger Lists of Vessels Departing from Boston, Massachusetts, 6/22/1948 - 11/26/1954</t>
  </si>
  <si>
    <t>A4035</t>
  </si>
  <si>
    <t>Passenger Lists of Vessels Departing from Boston, Massachusetts, and Arriving at Yarmouth, Nova, Scotia, 6/16/1948 - 9/11/1953</t>
  </si>
  <si>
    <t>A4036</t>
  </si>
  <si>
    <t>Passenger and Crew Manifests of Airplanes Departing from Boston, Massachusetts, 1/3/1948 - 11/30/1954</t>
  </si>
  <si>
    <t>A4037</t>
  </si>
  <si>
    <t>Crew Lists of Vessels Arriving at Brunswick, Georgia, 1904-1954</t>
  </si>
  <si>
    <t>A4038</t>
  </si>
  <si>
    <t>Passenger and Crew Lists of Vessels Departing from Saint Thomas, U.S. Virgin Islands, 12/1/1954 - 12/16/1982</t>
  </si>
  <si>
    <t>A4039</t>
  </si>
  <si>
    <t>Passenger and Crew Manifests of Airplanes Departing from Saint Thomas, U.S. Virgin Islands, 12/5/1957 - 10/21/1969</t>
  </si>
  <si>
    <t>A4040</t>
  </si>
  <si>
    <t>Mortuary Records of Chinese Decedents in California Compiled by the San Francisco, California, Immigration Office, 6/2/1870 - 4/30/1933</t>
  </si>
  <si>
    <t>A4041</t>
  </si>
  <si>
    <t>Records of Arrivals and Disposition of Japanese Vessel Passengers at San Francisco, California, 1/1928 - 11/1930</t>
  </si>
  <si>
    <t>A4044</t>
  </si>
  <si>
    <t>Passenger and Crew Manifests of Airplanes Departing from San Juan, Puerto Rico, 12/1/1957 - 10/25/1969</t>
  </si>
  <si>
    <t>A4045</t>
  </si>
  <si>
    <t>Passenger and Crew Manifests of Airplanes Departing from Savannah, Georgia, 1/16/1958 - 10/1/1960</t>
  </si>
  <si>
    <t>A4047</t>
  </si>
  <si>
    <t>Passenger and Crew Manifests of Airplanes Departing from Syracuse, New York, 11/22/1958 - 10/11/1969</t>
  </si>
  <si>
    <t>A4049</t>
  </si>
  <si>
    <t>Index to Chinese Passengers Arriving at Seattle, Washington, 1893 - ca. 1943</t>
  </si>
  <si>
    <t>A4051</t>
  </si>
  <si>
    <t>Indexes to Persons Arriving at Ports in Washington, Deserting Seamen, and Re-Entry Permits, 1907 - 1950</t>
  </si>
  <si>
    <t>A4052</t>
  </si>
  <si>
    <t>Index to Filipino Arrivals at Seattle, Washington, and at Pacific Seaports of Canada, 8/1/1890 - 8/1938</t>
  </si>
  <si>
    <t>A4053</t>
  </si>
  <si>
    <t>Passenger Lists of Vessels and Airplanes Departing from Norfolk, Virginia, 1/7/1945 - 6/30/1948</t>
  </si>
  <si>
    <t>A4055</t>
  </si>
  <si>
    <t>Crew List of the Star Arriving at Fort Pierce, Florida, 5/29/1962 - 5/29/1962</t>
  </si>
  <si>
    <t>A4056</t>
  </si>
  <si>
    <t>Passenger Lists of Vessels Departing from Halifax, Nova Scotia, and Saint John, New Brunswick, Canada, Destined for U.S. Ports, 12/12/1954 - 1/8/1962</t>
  </si>
  <si>
    <t>A4057</t>
  </si>
  <si>
    <t>Passenger Lists of Vessels Departing from Montreal, Quebec, Canada, Destined for U.S. Ports, 7/1/1956 - 7/19/1958</t>
  </si>
  <si>
    <t>A4059</t>
  </si>
  <si>
    <t>Passenger Manifests of Military Air Transport Service Flights Departing from Newark, New Jersey, 11/20/1956 - 11/30/1957</t>
  </si>
  <si>
    <t>A4060</t>
  </si>
  <si>
    <t>Passenger Manifests of Airplanes Departing from Newark, New Jersey, 1/16/1958 - 11/3/1969</t>
  </si>
  <si>
    <t>A4062</t>
  </si>
  <si>
    <t>Passenger Lists of Vessels Departing from New Orleans, Louisiana, 3/1/1929 - 6/30/1948</t>
  </si>
  <si>
    <t>A4063</t>
  </si>
  <si>
    <t>Passenger Lists of Vessels Departing from Norfolk, Virginia, 5/31/1955 - 7/31/1975</t>
  </si>
  <si>
    <t>A4064</t>
  </si>
  <si>
    <t>Passenger Manifests of Airplanes Departing from Norfolk, Virginia, 1/11/1958 - 3/7/1968</t>
  </si>
  <si>
    <t>A4067</t>
  </si>
  <si>
    <t>Passenger Lists of Vessels Departing from Quebec City, Quebec, Canada, Destined for U.S. Ports, 4/10/1957 - 6/30/1958</t>
  </si>
  <si>
    <t>A4069</t>
  </si>
  <si>
    <t>Indexes to Vessels Arriving at Savannah and Brunswick, Georgia, ca. 1909 - 9/1957</t>
  </si>
  <si>
    <t>A4070</t>
  </si>
  <si>
    <t>Passenger Lists of Vessels Departing from Savannah, Georgia, 4/24/1928 - 6/30/1948</t>
  </si>
  <si>
    <t>A4071</t>
  </si>
  <si>
    <t>Passenger Lists of Vessels Departing from Savannah, Georgia, 12/14/1954 - 2/28/1977</t>
  </si>
  <si>
    <t>A4072</t>
  </si>
  <si>
    <t>Passenger Manifests of Airplanes Departing from Sioux Falls, South Dakota, 12/03/1958 - 08/18/1961</t>
  </si>
  <si>
    <t>A4073</t>
  </si>
  <si>
    <t>Rough Draft Lists of Aliens Arriving at Skagway (White Pass), Alaska, 9/1914 - 6/1920</t>
  </si>
  <si>
    <t>A4074</t>
  </si>
  <si>
    <t>Passenger and Crew Manifests of Airplanes Arriving at Tampa, Florida, 4/13/1946 - 6/30/1958</t>
  </si>
  <si>
    <t>A4075</t>
  </si>
  <si>
    <t>Alien Passenger Manifests of Airplanes Arriving at Tampa, Florida, 8/23/1946 - 6/30/1947</t>
  </si>
  <si>
    <t>A4076</t>
  </si>
  <si>
    <t>Passenger Lists of the Vessel Aorangi Departing from Vancouver and Victoria, British Columbia, Canada, 9/16/1948 - 4/1/1951</t>
  </si>
  <si>
    <t>A4077</t>
  </si>
  <si>
    <t>Passenger Manifests of Airplanes Arriving at West Palm Beach, Florida, 8/14/1931 - 12/31/1947</t>
  </si>
  <si>
    <t>A4079</t>
  </si>
  <si>
    <t>Index to Alien Arrivals at Canadian Atlantic and Pacific Seaports, 1904 - 1909</t>
  </si>
  <si>
    <t>A4080</t>
  </si>
  <si>
    <t>Index to Alien Arrivals at Canadian Atlantic and Pacific Seaports, 1909 - 1941</t>
  </si>
  <si>
    <t>A4081</t>
  </si>
  <si>
    <t>Soundex Index to Alien Arrivals at Canadian Atlantic and Pacific Seaports, 1942 - 1944</t>
  </si>
  <si>
    <t>A4082</t>
  </si>
  <si>
    <t>Index to Alien Arrivals at Canadian Border Ports, 1909 - 6/1924</t>
  </si>
  <si>
    <t>A4083</t>
  </si>
  <si>
    <t>Head Tax Certificates (Form 524, Exempt Immigrants) Surrendered Upon Admission to the United States, 2/1/1904 - 5/1/1907</t>
  </si>
  <si>
    <t>A4084</t>
  </si>
  <si>
    <t>Head Tax Certificates (Form 524, Exempt Aliens) Surrendered Upon Admission to the United States, 1907 - 1911</t>
  </si>
  <si>
    <t>A4085</t>
  </si>
  <si>
    <t>Head Tax Certificates (Form 524, Exempt and Nonexempt Aliens) Surrendered Upon Admission to the United States, 1909 - 7/31/1929</t>
  </si>
  <si>
    <t>A4086</t>
  </si>
  <si>
    <t>Head Tax Certificates (Form 524, Nonexempt Aliens) Surrendered Upon Admission to the United States, 1909 - 7/31/1929</t>
  </si>
  <si>
    <t>A4087</t>
  </si>
  <si>
    <t>Head Tax Certificates (Form 524, Exempt Aliens) Surrendered Upon Admission to the United States, 1923 - 1929</t>
  </si>
  <si>
    <t>A4088</t>
  </si>
  <si>
    <t>Selected Head Tax Certificates (Form 524, Exempt and Non-Exempt Aliens) Surrendered Upon Admission to the United States, 7/7/1910 - 8/25/1928</t>
  </si>
  <si>
    <t>A4089</t>
  </si>
  <si>
    <t>Examination Records (Special Form 93) of Aliens Pre-Examined at Halifax, Nova Scotia, Canada, Before Admission to the United States, 3/1917 - 6/30/1924</t>
  </si>
  <si>
    <t>A4090</t>
  </si>
  <si>
    <t>Indexes to Aliens Pre-Examined at Montreal, Quebec, Canada, Before Admission to the United States, 5/16/1904 - 2/28/1917</t>
  </si>
  <si>
    <t>A4091</t>
  </si>
  <si>
    <t>Examination Records (Special Form 93) of Aliens Pre-Examined at Montreal, Quebec, Canada, Before Admission to the United States, 5/1/1917 - 6/30/1924</t>
  </si>
  <si>
    <t>A4092</t>
  </si>
  <si>
    <t>Passenger Lists of Vessels Arriving at Halifax, Nova Scotia, and Saint John, New Brunswick, Canada, 12/29/1954 - 2/28/1958</t>
  </si>
  <si>
    <t>A4093</t>
  </si>
  <si>
    <t>Head Tax Certificates (Form 524, Exempt Aliens) Surrendered Upon Admission to the United States, 1909 - 7/31/1929</t>
  </si>
  <si>
    <t>A4095</t>
  </si>
  <si>
    <t>Passenger and Crew Manifests of Airplanes Departing from New Orleans, Louisiana, 6/6/1943 - 6/30/1948</t>
  </si>
  <si>
    <t>A4096</t>
  </si>
  <si>
    <t>Crew Lists of Vessels Arriving at Pensacola, Florida, 1906—1954</t>
  </si>
  <si>
    <t>A4097</t>
  </si>
  <si>
    <t>Passenger and Crew Lists of Vessels and Airplanes Arriving at Philadelphia, Pennsylvania, 12/1/1954 - 3/31/1984</t>
  </si>
  <si>
    <t>A4099</t>
  </si>
  <si>
    <t>Passenger Manifests of Airplanes Arriving at, and Departing from, Saint Thomas, U.S. Virgin Islands, 10/30/1961 - 10/18/1969</t>
  </si>
  <si>
    <t>A4100</t>
  </si>
  <si>
    <t>Passenger and Crew Manifests of Airplanes Departing from San Francisco, California, 12/7/1957 - 10/28/1969</t>
  </si>
  <si>
    <t>A4101</t>
  </si>
  <si>
    <t>Passenger and Crew Lists of Vessels and Airplanes Departing from San Francisco, California, 12/1/1954 - 7/30/1977</t>
  </si>
  <si>
    <t>A4102</t>
  </si>
  <si>
    <t>Passenger and Crew Lists of Vessels Arriving at San Francisco, California, 2/28/1957 - 12/31/1981</t>
  </si>
  <si>
    <t>A4103</t>
  </si>
  <si>
    <t>Passenger and Crew Manifests of Airplanes Arriving at San Juan, Puerto Rico, 01/01/1942 - 06/30/1948</t>
  </si>
  <si>
    <t>A4106</t>
  </si>
  <si>
    <t>Passenger Lists of Vessels Departing from San Juan, Puerto Rico, 5/2/1917 - 6/30/1948</t>
  </si>
  <si>
    <t>A4107</t>
  </si>
  <si>
    <t>Manifests of Alien Arrivals in the Seattle, Washington District, 9/1924 - 12/1956</t>
  </si>
  <si>
    <t>A4108</t>
  </si>
  <si>
    <t>Passenger and Crew Lists of Vessels Arriving at South Bend, Washington, 12/14/1954 - 6/17/1956</t>
  </si>
  <si>
    <t>A4109</t>
  </si>
  <si>
    <t>Passenger List of the Barrunda Departing from South Bend, Washington, 4/16/1955 - 4/16/1955</t>
  </si>
  <si>
    <t>A4110</t>
  </si>
  <si>
    <t>Passenger and Crew Lists of Vessels Arriving at Wilmington, North Carolina, 12/4/1958 - 10/29/1983</t>
  </si>
  <si>
    <t>A4111</t>
  </si>
  <si>
    <t>Additional Passenger and Crew Manifests of Airplanes Arriving at Newark, New Jersey, 11/20/1956 - 4/29/1958</t>
  </si>
  <si>
    <t>A4112</t>
  </si>
  <si>
    <t>Passenger and Crew Manifests of Airplanes Arriving at Newark, New Jersey, 1/1/1957 - 11/7/1969</t>
  </si>
  <si>
    <t>A4114</t>
  </si>
  <si>
    <t>Passenger and Crew Lists of Vessels Arriving at New Bedford, Massachusetts, 4/5/1945 - 7/21/1978</t>
  </si>
  <si>
    <t>A4115</t>
  </si>
  <si>
    <t>Passenger and Crew Lists of Vessels Arriving at New York, New York, 1/1958 - 1/1983</t>
  </si>
  <si>
    <t>A4116</t>
  </si>
  <si>
    <t>Indexes and Registers of Vessels Arriving at New Orleans, Louisiana, with Summary Crew Lists, 7/12/1904 - 10/31/1958</t>
  </si>
  <si>
    <t>A4117</t>
  </si>
  <si>
    <t>Passenger Manifests of Airplanes Arriving at New Orleans, Louisiana, 4/10/1943 - 6/30/1947</t>
  </si>
  <si>
    <t>A4118</t>
  </si>
  <si>
    <t>Crew Lists of Vessels Arriving at Philadelphia, Pennsylvania, 1917-1940</t>
  </si>
  <si>
    <t>A4119</t>
  </si>
  <si>
    <t>Crew Lists of Vessels Arriving at Port Arthur, Texas, 5/2/1908 - 12/29/1981</t>
  </si>
  <si>
    <t>A4122</t>
  </si>
  <si>
    <t>Crew Lists of Vessels Arriving at Providence, Rhode Island, 8/22/1958 - 6/16/1982</t>
  </si>
  <si>
    <t>A4123</t>
  </si>
  <si>
    <t>Passenger and Crew Manifests of Airplanes Arriving at Providence, Rhode Island, 12/1/1957 - 11/26/1969</t>
  </si>
  <si>
    <t>A4124</t>
  </si>
  <si>
    <t>Records of Chinese Merchants Departing from and Returning to the United States and Registered at San Francisco, California, 11/1/1884 - 6/21/1888</t>
  </si>
  <si>
    <t>A4126</t>
  </si>
  <si>
    <t>Passenger Lists of Vessels Departing from San Pedro, California, 4/6/1961 - 10/13/1969</t>
  </si>
  <si>
    <t>A4127</t>
  </si>
  <si>
    <t>Passenger and Crew Manifests of Airplanes Departing from Seattle, Washington, 12/1/1957 - 11/5/1969</t>
  </si>
  <si>
    <t>A4130</t>
  </si>
  <si>
    <t>Passenger and Crew Manifests of Airplanes Departing from Westover Air Force Base in Chicopee, Massachusetts, 5/1/1948 - 5/31/1955</t>
  </si>
  <si>
    <t>A4131</t>
  </si>
  <si>
    <t>Passenger Manifests of Airplanes Departing from West Palm Beach, Florida, 5/12/1913 - 11/30/1954</t>
  </si>
  <si>
    <t>A4132</t>
  </si>
  <si>
    <t>Passenger and Crew Manifests of Airplanes Departing from West Palm Beach, Florida, 1/1/1942 - 12/30/1948</t>
  </si>
  <si>
    <t>A4134</t>
  </si>
  <si>
    <t>Registers of Chinese Laborers Departing from San Francisco, California, 10/20/1882 - 10/6/1908</t>
  </si>
  <si>
    <t>A4142</t>
  </si>
  <si>
    <t>Passenger Manifests of Airplanes Departing from Saint Thomas, U.S. Virgin Islands, 2/17/1942 - 7/1/1948</t>
  </si>
  <si>
    <t>A4143</t>
  </si>
  <si>
    <t>Passenger Lists of Vessels Departing from San Francisco, California, 2/9/1937 - 12/31/1951</t>
  </si>
  <si>
    <t>A4144</t>
  </si>
  <si>
    <t>Alien Passenger Manifests of Airplanes Arriving at San Juan, Puerto Rico, 04/01/1942 - 01/12/1949</t>
  </si>
  <si>
    <t>A4145</t>
  </si>
  <si>
    <t>Passenger Manifests of Airplanes Departing from San Juan, Puerto Rico, 1/2/1942 - 6/30/1948</t>
  </si>
  <si>
    <t>A4146</t>
  </si>
  <si>
    <t>Passenger Lists of Vessels Departing from San Pedro, California, 3/9/1929 - 6/30/1935</t>
  </si>
  <si>
    <t>A4147</t>
  </si>
  <si>
    <t>Passenger Lists of Vessels Departing from San Pedro, California, 6/28/1948 - 9/26/1948</t>
  </si>
  <si>
    <t>A4148</t>
  </si>
  <si>
    <t>Passenger Lists of Vessels and Airplanes Departing from San Pedro, California, 12/1/1954 - 9/30/1965</t>
  </si>
  <si>
    <t>A4150</t>
  </si>
  <si>
    <t>Passenger Manifests of Vessels and Airplanes Departing from Seattle, Washington, 12/1/1954 - 6/25/1970</t>
  </si>
  <si>
    <t>A4152</t>
  </si>
  <si>
    <t>Passenger Lists of Vessels Departing from Tacoma, Port Townsend, Olympia, Everett, Bellingham, and Aberdeen, Washington, 4/9/1954 - 10/29/1954</t>
  </si>
  <si>
    <t>A4153</t>
  </si>
  <si>
    <t>Passenger Lists of Vessels Departing from Tacoma, Washington, 1/8/1955 - 5/22/1970</t>
  </si>
  <si>
    <t>A4154</t>
  </si>
  <si>
    <t>Passenger Manifests of Vessels and Airplanes Departing from West Palm Beach, Florida, 12/1/1954 - 9/24/1973</t>
  </si>
  <si>
    <t>A4155</t>
  </si>
  <si>
    <t>Passenger Manifests of Airplanes Departing from West Palm Beach, Florida, 12/1/1957 - 11/7/1969</t>
  </si>
  <si>
    <t>A4156</t>
  </si>
  <si>
    <t>Passenger Lists of Vessels Arriving at Honolulu, Hawaii, 2/13/1900 - 12/30/1953</t>
  </si>
  <si>
    <t>A4159</t>
  </si>
  <si>
    <t>Indexes to Vessels Arriving at New York, New York, 1/1/1957 - 12/31/1968</t>
  </si>
  <si>
    <t>A4162</t>
  </si>
  <si>
    <t>Shipmaster Statements Regarding Changes in Crew of Vessels Departing From Philadelphia, Pennsylvania, 1917-1920, for Which No Crew List was Available</t>
  </si>
  <si>
    <t>A4163</t>
  </si>
  <si>
    <t>Passenger Lists of Vessels and Airplanes Departing from Philadelphia, Pennsylvania, 12/1/1954 - 12/17/1979</t>
  </si>
  <si>
    <t>A4165</t>
  </si>
  <si>
    <t>Passenger Coupons of Vessels Departing from San Pedro, California, 2/10/1917 - 2/26/1929</t>
  </si>
  <si>
    <t>A4168</t>
  </si>
  <si>
    <t>Passenger Lists of Vessels Arriving at New Bedford, Massachusetts, 12/14/1945 - 11/18/1954</t>
  </si>
  <si>
    <t>A4169</t>
  </si>
  <si>
    <t>Passenger and Crew Lists of Vessels and Airplanes Departing from New York, New York, 7/1/1948 - 12/31/1956</t>
  </si>
  <si>
    <t>A4170</t>
  </si>
  <si>
    <t>Passenger and Crew Lists of Vessels and Airplanes Departing from New York, New York, 1/1/1957 - 11/27/1982</t>
  </si>
  <si>
    <t>A4171</t>
  </si>
  <si>
    <t>Passenger and Crew Manifests of Airplanes Departing from New York, New York, 12/1/1957 - 11/1/1969</t>
  </si>
  <si>
    <t>A4172</t>
  </si>
  <si>
    <t>Passenger and Crew Manifests of Airplanes Arriving at Philadelphia, Pennsylvania, 3/27/1947 - 6/29/1948</t>
  </si>
  <si>
    <t>A4173</t>
  </si>
  <si>
    <t>Passenger Lists of Vessels Departing from Portland, Maine, 5/8/1955 - 1/6/1971</t>
  </si>
  <si>
    <t>A4174</t>
  </si>
  <si>
    <t>Crew Manifests of Airplanes Departing from Portland, Maine, 4/11/1946 - 4/20/1948</t>
  </si>
  <si>
    <t>A4175</t>
  </si>
  <si>
    <t>Crew Manifests of Airplanes Departing from Portland, Maine, 3/14/1958 - 9/9/1958</t>
  </si>
  <si>
    <t>A4176</t>
  </si>
  <si>
    <t>Passenger and Crew Lists of Vessels Departing from San Diego, California, 1/8/1955 - 1/5/1973</t>
  </si>
  <si>
    <t>A4177</t>
  </si>
  <si>
    <t>Passenger Lists of Vessels Departing from San Diego, California, 6/30/1962 - 6/27/1965</t>
  </si>
  <si>
    <t>A4178</t>
  </si>
  <si>
    <t>Passenger and Crew Manifests of Airplanes Departing from San Diego, California, 12/3/1957 - 10/24/1969</t>
  </si>
  <si>
    <t>A4180</t>
  </si>
  <si>
    <t>Register of Vessels Arriving at New Bedford, Massachusetts, 5/3/1902 - 6/16/1942</t>
  </si>
  <si>
    <t>A4181</t>
  </si>
  <si>
    <t>Indexes to Chinese and Non-Chinese Aliens Arriving at Portland and Astoria, Oregon, ca. 1891 - ca. 1949</t>
  </si>
  <si>
    <t>A4186</t>
  </si>
  <si>
    <t>Passenger Lists of Vessels Departing from Portland, Oregon, ca. 7/5/1889 - 11/16/1954</t>
  </si>
  <si>
    <t>A4187</t>
  </si>
  <si>
    <t>Index to Passenger Lists of Vessels Arriving at Tampa, Florida, 1914 - 1947</t>
  </si>
  <si>
    <t>A4188</t>
  </si>
  <si>
    <t>U.S., Border Crossings from Canada to U.S., 1825-1960</t>
  </si>
  <si>
    <t>A4196</t>
  </si>
  <si>
    <t>Passenger and Crew Manifests (Form 7509) of Airplanes Arriving at West Palm Beach, Florida, 9/17/1945 - 12/11/1947</t>
  </si>
  <si>
    <t>A4197</t>
  </si>
  <si>
    <t>Passenger Manifests of Airplanes Arriving at West Palm Beach, Florida, 1/2/1946 - 12/31/1947</t>
  </si>
  <si>
    <t>A4198</t>
  </si>
  <si>
    <t>Passenger Manifests (Form 7507) of Airplanes Arriving at West Palm Beach, Florida, 11/14/1942 - 12/28/1946</t>
  </si>
  <si>
    <t>A4199</t>
  </si>
  <si>
    <t>Card Manifests of Vessel Passengers Arriving at or Departing from Baltimore, Maryland; Philadelphia, Pennsylvania; and Norfolk, Virginia, 6/8/1959 - 5/31/1967</t>
  </si>
  <si>
    <t>A4200</t>
  </si>
  <si>
    <t>Register of Vessels Arriving at Portland, Maine, and at Halifax, Nova Scotia, and Saint John, New Brunswick, Canada, 1893-1955</t>
  </si>
  <si>
    <t>A4206</t>
  </si>
  <si>
    <t>Chronological Index of Vessels Departing from New York, New York, 7/1/1948 - 12/31/1957</t>
  </si>
  <si>
    <t>A4208</t>
  </si>
  <si>
    <t>Passenger Lists of Vessels Departing from San Francisco, California, 3/8/1963 - 3/31/1969</t>
  </si>
  <si>
    <t>A4211</t>
  </si>
  <si>
    <t>Lists of Passengers Arriving in the United States Onboard the Gdynia after Pre-Inspection at Halifax, Nova Scotia, Canada, 3/24/1960 - 3/24/1960</t>
  </si>
  <si>
    <t>A4218</t>
  </si>
  <si>
    <t>Crew Lists of Vessels Arriving at Pascagoula, Mississippi, 4/21/1955 - 3/20/1957</t>
  </si>
  <si>
    <t>A4220</t>
  </si>
  <si>
    <t>Passenger and Crew Manifests of Airplanes Arriving at Ponce, Puerto Rico, 05/26/1960 - 07/07/1961</t>
  </si>
  <si>
    <t>A4221</t>
  </si>
  <si>
    <t>Passenger Lists of Vessels Departing from Port Arthur, Texas, 2/7/1955 - 12/18/1956</t>
  </si>
  <si>
    <t>A4223</t>
  </si>
  <si>
    <t>Passenger and Crew Lists of Vessels Arriving at Saint John, New Brunswick, Canada, 8/29/1955 - 4/14/1956</t>
  </si>
  <si>
    <t>A4228</t>
  </si>
  <si>
    <t>Passenger Lists of Vessels Arriving at Philadelphia, Pennsylvania, 1/1/1946 - 6/28/1948</t>
  </si>
  <si>
    <t>A4233</t>
  </si>
  <si>
    <t>Crew Lists of Vessels Arriving at Fort Lauderdale (Port Everglades), Florida, 12/1939 - 12/1945</t>
  </si>
  <si>
    <t>A4234</t>
  </si>
  <si>
    <t>Passenger Manifests of Airplanes Arriving at Boca Chica, Fort Lauderdale, Jacksonville, Key West, Miami, Orlando, Pensacola, and Tampa, Florida, and Charleston, South Carolina, 1944-1945.</t>
  </si>
  <si>
    <t>C53</t>
  </si>
  <si>
    <t>Field Basic Documentation of the War Relocation Authority, 1942-1946.</t>
  </si>
  <si>
    <t>C72</t>
  </si>
  <si>
    <t>Navy JAG Case Files of Pacific Area War Crimes Trials, 1944-1949.</t>
  </si>
  <si>
    <t>C73</t>
  </si>
  <si>
    <t>Army JAG Case Files of Pacific Area War Crimes Trials, 1944-1949 (Iwanami Case).</t>
  </si>
  <si>
    <t>DN1924</t>
  </si>
  <si>
    <t>Records of the Foreign Exchange Depository Group of the Office of the Finance Adviser, OMGUS, 1944-1950</t>
  </si>
  <si>
    <t>DN1929</t>
  </si>
  <si>
    <t>Records of the Property Control Branch of the U.S. Allied Commission for Austria (USACA), 1945-1950</t>
  </si>
  <si>
    <t>M0019</t>
  </si>
  <si>
    <t>M19</t>
  </si>
  <si>
    <t>Fifth Census of the United States, 1830</t>
  </si>
  <si>
    <t>Familysearch.org</t>
  </si>
  <si>
    <t>M0032</t>
  </si>
  <si>
    <t>M32</t>
  </si>
  <si>
    <t>Second Census of the United States, 1800 (Index only)</t>
  </si>
  <si>
    <t>M0033</t>
  </si>
  <si>
    <t>M33</t>
  </si>
  <si>
    <t>Fourth Census of the United States, 1820.</t>
  </si>
  <si>
    <t>M0040</t>
  </si>
  <si>
    <t>M40</t>
  </si>
  <si>
    <t>Domestic Letters of the Department of State, 1784-1906</t>
  </si>
  <si>
    <t>M0061</t>
  </si>
  <si>
    <t>M61</t>
  </si>
  <si>
    <t>Foreign Letters of the Continental Congress and the Department of State, 1785-1790</t>
  </si>
  <si>
    <t>2945495 </t>
  </si>
  <si>
    <t>M0075</t>
  </si>
  <si>
    <t>M75</t>
  </si>
  <si>
    <t>Records of the U.S. Exploring Expedition Under the Command of Lt. Charles Wilkes, 1836-1842.</t>
  </si>
  <si>
    <t>1801187, 1740818 </t>
  </si>
  <si>
    <t>M0088</t>
  </si>
  <si>
    <t>M88</t>
  </si>
  <si>
    <t>Records Relating to the United States Surveying Expedition to the North Pacific Ocean, 1852-1863.</t>
  </si>
  <si>
    <t>M0123</t>
  </si>
  <si>
    <t>M123</t>
  </si>
  <si>
    <t>Special Schedules of the Eleventh Census (1890) Enumerating Union Veterans and Widows of Union Veterans of the Civil War</t>
  </si>
  <si>
    <t>M0148</t>
  </si>
  <si>
    <t>M148</t>
  </si>
  <si>
    <t>M0158</t>
  </si>
  <si>
    <t>M158</t>
  </si>
  <si>
    <t>Schedules of the Colorado State Census, 1885.</t>
  </si>
  <si>
    <t>821350, 963450, 963320, 963447, 963449</t>
  </si>
  <si>
    <t>M0160</t>
  </si>
  <si>
    <t>M160</t>
  </si>
  <si>
    <t>M0162</t>
  </si>
  <si>
    <t>M162</t>
  </si>
  <si>
    <t>The Revolutionary War Prize Cases: Records of the Court of Appeal in Cases of Capture, 1776-1787</t>
  </si>
  <si>
    <t>2126663, 2126965, 2126967, 2127225, 2127228, 2127242, 2127214, 2127224, 2125506, 2108839</t>
  </si>
  <si>
    <t>M0208</t>
  </si>
  <si>
    <t>M208</t>
  </si>
  <si>
    <t>Records of the Cherokee Indian Agency in Tennessee, 1801-1835</t>
  </si>
  <si>
    <t>1184717, 575272, 1223563</t>
  </si>
  <si>
    <t>M0233</t>
  </si>
  <si>
    <t>M233</t>
  </si>
  <si>
    <t>Register of Enlistments in the U.S. Army, 1798-1914</t>
  </si>
  <si>
    <t>M0237</t>
  </si>
  <si>
    <t>M237</t>
  </si>
  <si>
    <t>Passenger Lists of Vessels Arriving at New York, New York, 1820-1897</t>
  </si>
  <si>
    <t>M0243</t>
  </si>
  <si>
    <t>M243</t>
  </si>
  <si>
    <t>Index to Compiled Service Records of Volunteer Soldiers Who Served During the Cherokee Removal in Organizations From the State of Alabama</t>
  </si>
  <si>
    <t>M0246</t>
  </si>
  <si>
    <t>M246</t>
  </si>
  <si>
    <t>Revolutionary War Rolls, 1775-1783</t>
  </si>
  <si>
    <t>M0247</t>
  </si>
  <si>
    <t>M247</t>
  </si>
  <si>
    <t>Papers of the Continental Congress</t>
  </si>
  <si>
    <t>M0251</t>
  </si>
  <si>
    <t>M251</t>
  </si>
  <si>
    <t>Compiled Service Records of Confederate Soldiers Who Served in Organizations From the State of Florida</t>
  </si>
  <si>
    <t>M0252</t>
  </si>
  <si>
    <t>M252</t>
  </si>
  <si>
    <t>Third Census of the United States, 1810</t>
  </si>
  <si>
    <t>M0253</t>
  </si>
  <si>
    <t>M253</t>
  </si>
  <si>
    <t>Consolidated Index to Compiled Service Records of Confederate Soldiers</t>
  </si>
  <si>
    <t>M0255</t>
  </si>
  <si>
    <t>M255</t>
  </si>
  <si>
    <t>Passenger Lists of Vessels Arriving at Baltimore, Maryland, 1820-1891</t>
  </si>
  <si>
    <t>M0256</t>
  </si>
  <si>
    <t>M256</t>
  </si>
  <si>
    <t>Index to Compiled Service Records of Volunteer Soldiers Who Served During the Cherokee Disturbances and Removal in Organizations From the State of North Carolina.</t>
  </si>
  <si>
    <t>M0258</t>
  </si>
  <si>
    <t>M258</t>
  </si>
  <si>
    <t>Compiled Service Records of Confederate Soldiers Who Served in Organizations Raised Directly by the Confederate Government</t>
  </si>
  <si>
    <t xml:space="preserve">2824925, 2824927 </t>
  </si>
  <si>
    <t>M0259</t>
  </si>
  <si>
    <t>M259</t>
  </si>
  <si>
    <t>Passenger Lists of Vessels Arriving at New Orleans, Louisiana, 1820-1902</t>
  </si>
  <si>
    <t>2546047, 2545931, 2545935</t>
  </si>
  <si>
    <t>M0260</t>
  </si>
  <si>
    <t>M260</t>
  </si>
  <si>
    <t>Records Relating to Confederate Naval and Marine Personnel</t>
  </si>
  <si>
    <t>M0261</t>
  </si>
  <si>
    <t>M261</t>
  </si>
  <si>
    <t>Index to Passenger Lists of Vessels Arriving at New York, New York, 1820-1846</t>
  </si>
  <si>
    <t>M0262</t>
  </si>
  <si>
    <t>M262</t>
  </si>
  <si>
    <t>Official Records of the Union and Confederate Armies, 1861-1865.</t>
  </si>
  <si>
    <t>94, 107, 109</t>
  </si>
  <si>
    <t>M0265</t>
  </si>
  <si>
    <t>M265</t>
  </si>
  <si>
    <t>Index to Passenger Lists of Vessels Arriving at Boston 1848-1891</t>
  </si>
  <si>
    <t>M0266</t>
  </si>
  <si>
    <t>M266</t>
  </si>
  <si>
    <t>Compiled Service Records of Confederate Soldiers Who Served in Organizations From the State of Georgia</t>
  </si>
  <si>
    <t>M0267</t>
  </si>
  <si>
    <t>M267</t>
  </si>
  <si>
    <t>Compiled Service Records of Confederate Soldiers Who Served in Organizations From the State of South Carolina</t>
  </si>
  <si>
    <t>M0268</t>
  </si>
  <si>
    <t>M268</t>
  </si>
  <si>
    <t>Compiled Service Records of Confederate Soldiers Who Served in Organizations From the State of Tennessee</t>
  </si>
  <si>
    <t>M0269</t>
  </si>
  <si>
    <t>M269</t>
  </si>
  <si>
    <t>Compiled Service Records of Confederate Soldiers Who Served in Organizations From the State of Mississippi (Index only)</t>
  </si>
  <si>
    <t>M0270</t>
  </si>
  <si>
    <t>M270</t>
  </si>
  <si>
    <t>Compiled Service Records of Confederate Soldiers Who Served in Organizations From the State of North Carolina</t>
  </si>
  <si>
    <t>M0272</t>
  </si>
  <si>
    <t>M272</t>
  </si>
  <si>
    <t>Quarterly Abstracts of Passenger Lists of Vessels Arriving at New Orleans, Louisiana, 1820-1902</t>
  </si>
  <si>
    <t>M0275</t>
  </si>
  <si>
    <t>M275</t>
  </si>
  <si>
    <t>Official Records of the Union and Confederate Navies, 1861-1865</t>
  </si>
  <si>
    <t>M0276</t>
  </si>
  <si>
    <t>M276</t>
  </si>
  <si>
    <t>Compiled Service Records of Volunteer Union Soldiers Who Served in Organizations From the State of Alabama</t>
  </si>
  <si>
    <t>M0277</t>
  </si>
  <si>
    <t>M277</t>
  </si>
  <si>
    <t>Passenger Lists of Vessels Arriving at Boston, Massachusetts, 1820-1891</t>
  </si>
  <si>
    <t>M0278</t>
  </si>
  <si>
    <t>M278</t>
  </si>
  <si>
    <t>M0311</t>
  </si>
  <si>
    <t>M311</t>
  </si>
  <si>
    <t>Compiled Service Records of Confederate Soldiers Who Served in Organizations From the State of Alabama</t>
  </si>
  <si>
    <t>M0313</t>
  </si>
  <si>
    <t>M313</t>
  </si>
  <si>
    <t>Index to War of 1812 Pension Application Files.</t>
  </si>
  <si>
    <t>M0317</t>
  </si>
  <si>
    <t>M317</t>
  </si>
  <si>
    <t>M0318</t>
  </si>
  <si>
    <t>M318</t>
  </si>
  <si>
    <t>Compiled Service Records of Confederate Soldiers Who Served in Organizations From the Territory of Arizona</t>
  </si>
  <si>
    <t>M0319</t>
  </si>
  <si>
    <t>M319</t>
  </si>
  <si>
    <t>M0320</t>
  </si>
  <si>
    <t>M320</t>
  </si>
  <si>
    <t>M0321</t>
  </si>
  <si>
    <t>M321</t>
  </si>
  <si>
    <t>M0322</t>
  </si>
  <si>
    <t>M322</t>
  </si>
  <si>
    <t>Compiled Service Records of Confederate Soldiers Who Served in Organizations From the State of Missouri</t>
  </si>
  <si>
    <t>M0323</t>
  </si>
  <si>
    <t>M323</t>
  </si>
  <si>
    <t>Compiled Service Records of Confederate Soldiers Who Served in Organizations From the State of Texas</t>
  </si>
  <si>
    <t>M0324</t>
  </si>
  <si>
    <t>M324</t>
  </si>
  <si>
    <t>Compiled Service Records of Confederate Soldiers Who Served in Organizations From the State of Virginia</t>
  </si>
  <si>
    <t>M0331</t>
  </si>
  <si>
    <t>M331</t>
  </si>
  <si>
    <t>Compiled Service Records of Confederate Generals and Staff Officers, and Nonregimental Enlisted Men</t>
  </si>
  <si>
    <t>M0332</t>
  </si>
  <si>
    <t>M332</t>
  </si>
  <si>
    <t>Miscellaneous Papers of the Continental Congress</t>
  </si>
  <si>
    <t>M0334</t>
  </si>
  <si>
    <t>M334</t>
  </si>
  <si>
    <t>Supplemental Index to Passenger Lists of Vessels Arriving at Atlantic and Gulf Coast Ports (Excluding New York), 1820-1874</t>
  </si>
  <si>
    <t>M0345</t>
  </si>
  <si>
    <t>M345</t>
  </si>
  <si>
    <t>M0346</t>
  </si>
  <si>
    <t>M346</t>
  </si>
  <si>
    <t>Confederate Papers Relating to Citizens or Business Firms, 1861-65</t>
  </si>
  <si>
    <t>M0347</t>
  </si>
  <si>
    <t>M347</t>
  </si>
  <si>
    <t>Unfiled Papers and Slips Belonging in Confederate Compiled Service Records</t>
  </si>
  <si>
    <t>M0352</t>
  </si>
  <si>
    <t>M352</t>
  </si>
  <si>
    <t>Schedules of the Nebraska State Census of 1885</t>
  </si>
  <si>
    <t>M0360</t>
  </si>
  <si>
    <t>M360</t>
  </si>
  <si>
    <t>Index to Passenger Lists of Vessels Arriving at Philadelphia, Pennsylvania, 1800-1906</t>
  </si>
  <si>
    <t>M0367</t>
  </si>
  <si>
    <t>M367</t>
  </si>
  <si>
    <t>Records of the Department of State Relating to World War I and Its Termination, 1914-1929.</t>
  </si>
  <si>
    <t>M0372</t>
  </si>
  <si>
    <t>M372</t>
  </si>
  <si>
    <t>U.S. Direct Tax of 1798: Tax Lists for the State of Pennsylvania, 1798</t>
  </si>
  <si>
    <t>M0374</t>
  </si>
  <si>
    <t>M374</t>
  </si>
  <si>
    <t>Index to Compiled Service Records of Confederate Soldiers Who Served in Organizations From the State of Alabama</t>
  </si>
  <si>
    <t>M0382</t>
  </si>
  <si>
    <t>M382</t>
  </si>
  <si>
    <t>Index to Compiled Service Records of Confederate Soldiers Who Served in Organizations from the State of Virginia</t>
  </si>
  <si>
    <t>M0384</t>
  </si>
  <si>
    <t>M384</t>
  </si>
  <si>
    <t>Compiled Service Records of Volunteer Union Soldiers Who Served in Organizations From the State of Maryland</t>
  </si>
  <si>
    <t>M0390</t>
  </si>
  <si>
    <t>M390</t>
  </si>
  <si>
    <t>Index to Compiled Service Records of Volunteer Union Soldiers Who Served in Organizations From the State of Missouri</t>
  </si>
  <si>
    <t>M0395</t>
  </si>
  <si>
    <t>M395</t>
  </si>
  <si>
    <t>Compiled Service Records of Volunteer Union Soldiers Who Served in Organizations From the State of Tennessee</t>
  </si>
  <si>
    <t>M0396</t>
  </si>
  <si>
    <t>M396</t>
  </si>
  <si>
    <t>Compiled Service Records of Volunteer Union Soldiers Who Served in Organizations From the State of Louisiana</t>
  </si>
  <si>
    <t>M0397</t>
  </si>
  <si>
    <t>M397</t>
  </si>
  <si>
    <t>Compiled Service Records of Volunteer Union Soldiers Who Served in Organizations From the State of Kentucky</t>
  </si>
  <si>
    <t>M0398</t>
  </si>
  <si>
    <t>M398</t>
  </si>
  <si>
    <t>Compiled Service Records of Volunteer Union Soldiers Who Served in Organizations From the State of Virginia</t>
  </si>
  <si>
    <t>M0399</t>
  </si>
  <si>
    <t>M399</t>
  </si>
  <si>
    <t>Compiled Service Records of Volunteer Union Soldiers Who Served in Organizations From the State of Arkansas</t>
  </si>
  <si>
    <t>M0400</t>
  </si>
  <si>
    <t>M400</t>
  </si>
  <si>
    <t>Compiled Service Records of Volunteer Union Soldiers Who Served in Organizations From the State of Florida</t>
  </si>
  <si>
    <t>M0401</t>
  </si>
  <si>
    <t>M401</t>
  </si>
  <si>
    <t>Compiled Service Records of Volunteer Union Soldiers Who Served in Organizations From the State of North Carolina</t>
  </si>
  <si>
    <t>M0402</t>
  </si>
  <si>
    <t>M402</t>
  </si>
  <si>
    <t>Compiled Service Records of Volunteer Union Soldiers Who Served in Organizations From the State of Texas</t>
  </si>
  <si>
    <t>M0403</t>
  </si>
  <si>
    <t>M403</t>
  </si>
  <si>
    <t>Compiled Service Records of Volunteer Union Soldiers Who Served in Organizations From the State of Georgia</t>
  </si>
  <si>
    <t>M0404</t>
  </si>
  <si>
    <t>M404</t>
  </si>
  <si>
    <t>Compiled Service Records of Volunteer Union Soldiers Who Served in Organizations From the State of Mississippi</t>
  </si>
  <si>
    <t>M0405</t>
  </si>
  <si>
    <t>M405</t>
  </si>
  <si>
    <t>Compiled Service Records of Volunteer Union Soldiers Who Served in Organizations From the State of Missouri</t>
  </si>
  <si>
    <t>M0407</t>
  </si>
  <si>
    <t>M407</t>
  </si>
  <si>
    <t>Eleventh Census of the United States, 1890</t>
  </si>
  <si>
    <t>M0416</t>
  </si>
  <si>
    <t>M416</t>
  </si>
  <si>
    <t>Union Provost Marshal's File of Papers Relating to Two or More Civilians</t>
  </si>
  <si>
    <t>M0425</t>
  </si>
  <si>
    <t>M425</t>
  </si>
  <si>
    <t>Passenger Lists of Vessels Arriving at Philadelphia, Pennsylvania, 1800-1882</t>
  </si>
  <si>
    <t>M0427</t>
  </si>
  <si>
    <t>M427</t>
  </si>
  <si>
    <t>Compiled Service Records of Volunteer Union Soldiers Who Served in Organizations From the Territory of New Mexico</t>
  </si>
  <si>
    <t>M0432</t>
  </si>
  <si>
    <t>M432</t>
  </si>
  <si>
    <t>Seventh Census of the United States, 1850</t>
  </si>
  <si>
    <t>FamilySearch.org (Slave Schedule)</t>
  </si>
  <si>
    <t>4314538, 4314547, 4306299</t>
  </si>
  <si>
    <t>M0433</t>
  </si>
  <si>
    <t>M433</t>
  </si>
  <si>
    <t>M0434</t>
  </si>
  <si>
    <t>M434</t>
  </si>
  <si>
    <t>Habeas Corpus Case Records, 1820-1863, of the U.S. District Court for the District of Columbia.</t>
  </si>
  <si>
    <t>M0508</t>
  </si>
  <si>
    <t>M508</t>
  </si>
  <si>
    <t>Compiled Service Records of Volunteer Union Soldiers who Served in Organizations From the State of West Virginia</t>
  </si>
  <si>
    <t>M0520</t>
  </si>
  <si>
    <t>M520</t>
  </si>
  <si>
    <t>Records of the Board of Commissioners for the Emancipation of Slaves in the District of Columbia, 1862-1863</t>
  </si>
  <si>
    <t>M0532</t>
  </si>
  <si>
    <t>M532</t>
  </si>
  <si>
    <t>Index to Compiled Service Records of Volunteer Union Soldiers Who Served in Organizations from the Territory of Arizona</t>
  </si>
  <si>
    <t>M0533</t>
  </si>
  <si>
    <t>M533</t>
  </si>
  <si>
    <t>Index to Compiled Service Records of Volunteer Union Soldiers Who Served in Organizations From the State of California</t>
  </si>
  <si>
    <t>M0534</t>
  </si>
  <si>
    <t>M534</t>
  </si>
  <si>
    <t>Index to Compiled Service Records of Volunteer Union Soldiers Who Served in Organizations from the Territory of Colorado</t>
  </si>
  <si>
    <t>M0535</t>
  </si>
  <si>
    <t>M535</t>
  </si>
  <si>
    <t>Index to Compiled Service Records of Volunteer Union Soldiers Who Served in Organizations From the State of Connecticut</t>
  </si>
  <si>
    <t>M0539</t>
  </si>
  <si>
    <t>M539</t>
  </si>
  <si>
    <t>Index to Compiled Service Records of Volunteer Union Soldiers Who Served in Organizations From the State of Illinois</t>
  </si>
  <si>
    <t>M0540</t>
  </si>
  <si>
    <t>M540</t>
  </si>
  <si>
    <t>Index to Compiled Service Records of Volunteer Union Soldiers Who Served in Organizations From the State of Indiana</t>
  </si>
  <si>
    <t>M0541</t>
  </si>
  <si>
    <t>M541</t>
  </si>
  <si>
    <t>Index to Compiled Service Records of Volunteer Union Soldiers Who Served in Organizations From the State of Iowa</t>
  </si>
  <si>
    <t>M0542</t>
  </si>
  <si>
    <t>M542</t>
  </si>
  <si>
    <t>Index to Compiled Service Records of Volunteer Union Soldiers Who Served in Organizations From the State of Kansas</t>
  </si>
  <si>
    <t>M0543</t>
  </si>
  <si>
    <t>M543</t>
  </si>
  <si>
    <t>Index to Compiled Service Records of Volunteer Union Soldiers Who Served in Organizations From the State of Maine</t>
  </si>
  <si>
    <t>M0544</t>
  </si>
  <si>
    <t>M544</t>
  </si>
  <si>
    <t>Index to Compiled Service Records of Volunteer Union Soldiers Who Served in Organizations from The State of Massachusetts</t>
  </si>
  <si>
    <t>M0545</t>
  </si>
  <si>
    <t>M545</t>
  </si>
  <si>
    <t>Index To Compiled Service Records Of Volunteer Union Soldiers Who Served In Organizations From the State Of Michigan</t>
  </si>
  <si>
    <t>M0546</t>
  </si>
  <si>
    <t>M546</t>
  </si>
  <si>
    <t>Index to Compiled Service Records of Volunteer Union Soldiers Who Served in Organizations From the State of Minnesota</t>
  </si>
  <si>
    <t>M0549</t>
  </si>
  <si>
    <t>M549</t>
  </si>
  <si>
    <t>Index to Compiled Service Records of Volunteer Union Soldiers Who Served in Organizations From the State of New Hampshire</t>
  </si>
  <si>
    <t>M0550</t>
  </si>
  <si>
    <t>M550</t>
  </si>
  <si>
    <t>Index to Compiled Service Records of Volunteer Union Soldiers Who Served in Organizations From the State of New Jersey</t>
  </si>
  <si>
    <t>M0551</t>
  </si>
  <si>
    <t>M551</t>
  </si>
  <si>
    <t>Index to Compiled Service Records of Volunteer Union Soldiers Who Served in Organizations from the State of New York</t>
  </si>
  <si>
    <t>M0552</t>
  </si>
  <si>
    <t>M552</t>
  </si>
  <si>
    <t>Index to Compiled Service Records of Volunteer Union Soldiers Who Served in Organizations from the State of Ohio</t>
  </si>
  <si>
    <t>M0554</t>
  </si>
  <si>
    <t>M554</t>
  </si>
  <si>
    <t>Index to Compiled Service Records of Volunteer Union Soldier Who Served in Organizations From the State of Pennsylvania</t>
  </si>
  <si>
    <t>M0555</t>
  </si>
  <si>
    <t>M555</t>
  </si>
  <si>
    <t>Index to Compiled Service Records of Volunteer Union Soldiers Who Served in Organizations from the State of Rhode Island</t>
  </si>
  <si>
    <t>M0557</t>
  </si>
  <si>
    <t>M557</t>
  </si>
  <si>
    <t>Index to Compiled Service Records of Volunteer Union Soldiers Who Served in Organizations From the State of Vermont</t>
  </si>
  <si>
    <t>M0558</t>
  </si>
  <si>
    <t>M558</t>
  </si>
  <si>
    <t>Index to Compiled Service Records of Volunteer Union Soldiers Who Served in Organizations from the Territory of Washington</t>
  </si>
  <si>
    <t>M0559</t>
  </si>
  <si>
    <t>M559</t>
  </si>
  <si>
    <t>Index to Compiled Service Records of Volunteer Union Soldiers Who Served in Organizations From the State of Wisconsin</t>
  </si>
  <si>
    <t>M0566</t>
  </si>
  <si>
    <t>M566</t>
  </si>
  <si>
    <t>M0567</t>
  </si>
  <si>
    <t>M567</t>
  </si>
  <si>
    <t>Letters Received by the Office of the Adjutant General Main Series 1822-1860</t>
  </si>
  <si>
    <t>M0570</t>
  </si>
  <si>
    <t>M570</t>
  </si>
  <si>
    <t>Copybooks of George Washington's Correspondence with Secretaries of State, 1789-1796</t>
  </si>
  <si>
    <t>M0574</t>
  </si>
  <si>
    <t>M574</t>
  </si>
  <si>
    <t>Special Files of the Office of Indian Affairs, 1807-1904</t>
  </si>
  <si>
    <t>FamilySearch</t>
  </si>
  <si>
    <t>M0575</t>
  </si>
  <si>
    <t>M575</t>
  </si>
  <si>
    <t>Copies of Lists of Passengers Arriving at Miscellaneous Ports on the Atlantic and Gulf Coasts and at Ports on the Great Lakes, 1820-1873.</t>
  </si>
  <si>
    <t>M0588</t>
  </si>
  <si>
    <t>M588</t>
  </si>
  <si>
    <t>War of 1812 POW and passenger records</t>
  </si>
  <si>
    <t>M0593</t>
  </si>
  <si>
    <t>M593</t>
  </si>
  <si>
    <t>Ninth Census of the United States, 1870</t>
  </si>
  <si>
    <t>M0595</t>
  </si>
  <si>
    <t>M595</t>
  </si>
  <si>
    <t xml:space="preserve"> Indian Census Rolls, 1885 - 1941</t>
  </si>
  <si>
    <t>M0596</t>
  </si>
  <si>
    <t>M596</t>
  </si>
  <si>
    <t>Quarterly Abstracts of Passenger Lists of Vessels Arriving at Baltimore, Maryland, 1820-1869</t>
  </si>
  <si>
    <t>2791288, 5634806, 5634827</t>
  </si>
  <si>
    <t>M0597</t>
  </si>
  <si>
    <t>M597</t>
  </si>
  <si>
    <t>Nonpopulation Census Schedules for Pennsylvania 1850-1880: Supplemental Schedules of Defective, Dependent, and Delinquent Classes, 1880</t>
  </si>
  <si>
    <t>M0598</t>
  </si>
  <si>
    <t>M598</t>
  </si>
  <si>
    <t>Selected Records of the War Department Relating to Confederate Prisoners of War, 1861-1865</t>
  </si>
  <si>
    <t>595616, 595636, 7290169, 301659, 595611, 595631, 595638, 595643, 595645, 7290168, 38983019, 595601</t>
  </si>
  <si>
    <t>M0599</t>
  </si>
  <si>
    <t>M599</t>
  </si>
  <si>
    <t>Investigation and Trial Papers Relating to the Assassination of President Lincoln</t>
  </si>
  <si>
    <t>M0602</t>
  </si>
  <si>
    <t>M602</t>
  </si>
  <si>
    <t>Index to Compiled Service Records of Volunteer Soldiers Who Served During the War of 1812</t>
  </si>
  <si>
    <t>M0603</t>
  </si>
  <si>
    <t>M603</t>
  </si>
  <si>
    <t>Internal Revenue Assessment Lists for New York and New Jersey, 1862-1866</t>
  </si>
  <si>
    <t>M0616</t>
  </si>
  <si>
    <t>M616</t>
  </si>
  <si>
    <t>Index To Compiled Service Records Of Volunteer Soldiers Who Served During The Mexican War</t>
  </si>
  <si>
    <t>M0617</t>
  </si>
  <si>
    <t>M617</t>
  </si>
  <si>
    <t>Returns From U.S. Military Posts, 1800-1916</t>
  </si>
  <si>
    <t>M0619</t>
  </si>
  <si>
    <t>M619</t>
  </si>
  <si>
    <t>Letters Received by the Office of the Adjutant General, Main Series, 1861-1870</t>
  </si>
  <si>
    <t>M0629</t>
  </si>
  <si>
    <t>M629</t>
  </si>
  <si>
    <t>Index to Compiled Service Records of Volunteer Soldiers Who Served During Indian Wars and Disturbances, 1815-1858</t>
  </si>
  <si>
    <t>M0636</t>
  </si>
  <si>
    <t>M636</t>
  </si>
  <si>
    <t>Index to Compiled Service Records of Volunteer Union Soldiers Who Served in the Veteran Reserve Corps</t>
  </si>
  <si>
    <t>M0638</t>
  </si>
  <si>
    <t>M638</t>
  </si>
  <si>
    <t>M0653</t>
  </si>
  <si>
    <t>M653</t>
  </si>
  <si>
    <t>Eighth Census of the United States, 1860</t>
  </si>
  <si>
    <t>M0665</t>
  </si>
  <si>
    <t>M665</t>
  </si>
  <si>
    <t>Returns From Regular Army Infantry Regiments, June 1821-Dec. 1916</t>
  </si>
  <si>
    <t>M0666</t>
  </si>
  <si>
    <t>M666</t>
  </si>
  <si>
    <t>Letters Received by the Office of the Adjutant General, Main Series, 1871-1880</t>
  </si>
  <si>
    <t>299798, 1633579, 1633966, 1633977</t>
  </si>
  <si>
    <t>M0668</t>
  </si>
  <si>
    <t>M668</t>
  </si>
  <si>
    <t>M0678</t>
  </si>
  <si>
    <t>M678</t>
  </si>
  <si>
    <t>Compiled Service Records of Volunteer Soldiers Who Served During the War of 1812 in Organizations from the Territory of Mississippi</t>
  </si>
  <si>
    <t>M0685</t>
  </si>
  <si>
    <t>M685</t>
  </si>
  <si>
    <t>Records Relating to Enrollment of Eastern Cherokee by Guion Miller, 1908-1910</t>
  </si>
  <si>
    <t>M0686</t>
  </si>
  <si>
    <t>M686</t>
  </si>
  <si>
    <t>Index to General Correspondence of the Record and Pension Office, 1889-1904</t>
  </si>
  <si>
    <t>656629, 656631</t>
  </si>
  <si>
    <t>M0688</t>
  </si>
  <si>
    <t>M688</t>
  </si>
  <si>
    <t>U.S. Military Academy Cadet Application Papers, 1805-1866</t>
  </si>
  <si>
    <t>M0690</t>
  </si>
  <si>
    <t>M690</t>
  </si>
  <si>
    <t>Returns From Regular Army Engineer Battalions, Sept. 1846-June 1916.</t>
  </si>
  <si>
    <t>M0692</t>
  </si>
  <si>
    <t>M692</t>
  </si>
  <si>
    <t>Compiled Service Records of Volunteer Union Soldiers Who Served in Organizations From the Territory of Utah</t>
  </si>
  <si>
    <t>M0704</t>
  </si>
  <si>
    <t>M704</t>
  </si>
  <si>
    <t>Sixth Census of the United States, 1840</t>
  </si>
  <si>
    <t>Familysearch.org (Index Only)</t>
  </si>
  <si>
    <t>M0727</t>
  </si>
  <si>
    <t>M727</t>
  </si>
  <si>
    <t>Returns From Regular Army Artillery Regiments, June 1821-Jan. 1901.</t>
  </si>
  <si>
    <t>M0728</t>
  </si>
  <si>
    <t>M728</t>
  </si>
  <si>
    <t>Returns From Regular Army Field Artillery Batteries and Regiments, Feb. 1901-Dec. 1916</t>
  </si>
  <si>
    <t>1412093, 1432888, 1429669, 1432891, 1398374, 1429666, 1432890</t>
  </si>
  <si>
    <t>M0742</t>
  </si>
  <si>
    <t>M742</t>
  </si>
  <si>
    <t>Selected Series of Records Issued by the Commissioner of the Bureau of Refugees, Freedmen, and Abandoned Lands, 1865-1872.</t>
  </si>
  <si>
    <t>M0744</t>
  </si>
  <si>
    <t>M744</t>
  </si>
  <si>
    <t>Returns From Regular Army Cavalry Regiments, 1833-1916</t>
  </si>
  <si>
    <t>Ancestry.com
 (Buffalo Solders)</t>
  </si>
  <si>
    <t>1461826, 1461832, 614236, 1461815, 1460517</t>
  </si>
  <si>
    <t>M0752</t>
  </si>
  <si>
    <t>M752</t>
  </si>
  <si>
    <t>Registers and Letters Received by the Commissioner of the Bureau of Refugees, Freedmen, and Abandoned Lands, 1865-1872.</t>
  </si>
  <si>
    <t>M0754</t>
  </si>
  <si>
    <t>M754</t>
  </si>
  <si>
    <t>Internal Revenue Assessment Lists for Alabama, 1865-1866</t>
  </si>
  <si>
    <t>M0755</t>
  </si>
  <si>
    <t>M755</t>
  </si>
  <si>
    <t>Internal Revenue Assessment Lists for Arkansas, 1865-1866</t>
  </si>
  <si>
    <t>M0756</t>
  </si>
  <si>
    <t>M756</t>
  </si>
  <si>
    <t>Internal Revenue Assessment Lists for California, 1862-1866</t>
  </si>
  <si>
    <t>M0757</t>
  </si>
  <si>
    <t>M757</t>
  </si>
  <si>
    <t>Internal Revenue Assessment Lists for the Territory of Colorado, 1862-1866</t>
  </si>
  <si>
    <t>M0758</t>
  </si>
  <si>
    <t>M758</t>
  </si>
  <si>
    <t>Internal Revenue Assessment Lists for Connecticut, 1862-1866</t>
  </si>
  <si>
    <t>M0759</t>
  </si>
  <si>
    <t>M759</t>
  </si>
  <si>
    <t>Internal Revenue Assessment Lists for Delaware, 1862-1866</t>
  </si>
  <si>
    <t>M0760</t>
  </si>
  <si>
    <t>M760</t>
  </si>
  <si>
    <t>Internal Revenue Assessment Lists for the District of Columbia, 1862-1866</t>
  </si>
  <si>
    <t>M0761</t>
  </si>
  <si>
    <t>M761</t>
  </si>
  <si>
    <t>Internal Revenue Assessment Lists for Florida, 1865-1866</t>
  </si>
  <si>
    <t>M0762</t>
  </si>
  <si>
    <t>M762</t>
  </si>
  <si>
    <t>Internal Revenue Assessment Lists for Georgia, 1865-1866</t>
  </si>
  <si>
    <t>M0763</t>
  </si>
  <si>
    <t>M763</t>
  </si>
  <si>
    <t>Internal Revenue Assessment Lists for the Territory of Idaho, 1865-1866</t>
  </si>
  <si>
    <t>M0764</t>
  </si>
  <si>
    <t>M764</t>
  </si>
  <si>
    <t>Internal Revenue Assessment Lists for Illinois, 1862-1866</t>
  </si>
  <si>
    <t>M0765</t>
  </si>
  <si>
    <t>M765</t>
  </si>
  <si>
    <t>Internal Revenue Assessment Lists for Indiana, 1862-1864.</t>
  </si>
  <si>
    <t>M0766</t>
  </si>
  <si>
    <t>M766</t>
  </si>
  <si>
    <t>Internal Revenue Assessment Lists for Iowa, 1862-1866</t>
  </si>
  <si>
    <t>M0767</t>
  </si>
  <si>
    <t>M767</t>
  </si>
  <si>
    <t>Internal Revenue Assessment Lists for Kansas, 1862-1866</t>
  </si>
  <si>
    <t>M0768</t>
  </si>
  <si>
    <t>M768</t>
  </si>
  <si>
    <t>Internal Revenue Assessment Lists for Kentucky, 1862-1866</t>
  </si>
  <si>
    <t>M0769</t>
  </si>
  <si>
    <t>M769</t>
  </si>
  <si>
    <t>Internal Revenue Assessment Lists for Louisiana, 1863-1866</t>
  </si>
  <si>
    <t>M0770</t>
  </si>
  <si>
    <t>M770</t>
  </si>
  <si>
    <t>Internal Revenue Assessment Lists for Maine, 1862-1866</t>
  </si>
  <si>
    <t>M0771</t>
  </si>
  <si>
    <t>M771</t>
  </si>
  <si>
    <t>Internal Revenue Assessment Lists for Maryland, 1862-1866</t>
  </si>
  <si>
    <t>M0773</t>
  </si>
  <si>
    <t>M773</t>
  </si>
  <si>
    <t>Internal Revenue Assessment Lists For Michigan, 1862-1866</t>
  </si>
  <si>
    <t>M0774</t>
  </si>
  <si>
    <t>M774</t>
  </si>
  <si>
    <t>Internal Revenue Assessment Lists for Minnesota, 1862-1866</t>
  </si>
  <si>
    <t>M0775</t>
  </si>
  <si>
    <t>M775</t>
  </si>
  <si>
    <t>Internal Revenue Assessment Lists for Mississippi, 1865-1866</t>
  </si>
  <si>
    <t>M0776</t>
  </si>
  <si>
    <t>M776</t>
  </si>
  <si>
    <t>Tax Assessment Lists for Collection Districts in the State of Missouri, 1862-1865</t>
  </si>
  <si>
    <t>M0777</t>
  </si>
  <si>
    <t>M777</t>
  </si>
  <si>
    <t>Internal Revenue Assessment Lists for Montana, 1864-1872</t>
  </si>
  <si>
    <t>M0779</t>
  </si>
  <si>
    <t>M779</t>
  </si>
  <si>
    <t>Internal Revenue Assessment Lists for Nevada, 1863-1866.</t>
  </si>
  <si>
    <t>M0780</t>
  </si>
  <si>
    <t>M780</t>
  </si>
  <si>
    <t>Internal Revenue Assessment Lists for New Hampshire, 1862-1866</t>
  </si>
  <si>
    <t>M0782</t>
  </si>
  <si>
    <t>M782</t>
  </si>
  <si>
    <t>Internal Revenue Assessment Lists for the Territory of New Mexico, 1862-1870, 1872-1874</t>
  </si>
  <si>
    <t>M0784</t>
  </si>
  <si>
    <t>M784</t>
  </si>
  <si>
    <t>Internal Revenue Assessment Lists for North Carolina, 1864-1866</t>
  </si>
  <si>
    <t>M0787</t>
  </si>
  <si>
    <t>M787</t>
  </si>
  <si>
    <t>Internal Revenue Assessment Lists for Pennsylvania, 1862-1866</t>
  </si>
  <si>
    <t>M0788</t>
  </si>
  <si>
    <t>M788</t>
  </si>
  <si>
    <t>Internal Revenue Assessment Lists for Rhode Island, 1862-1866</t>
  </si>
  <si>
    <t>M0789</t>
  </si>
  <si>
    <t>M789</t>
  </si>
  <si>
    <t>Internal Revenue Assessment Lists for South Carolina, 1864-1866</t>
  </si>
  <si>
    <t>M0791</t>
  </si>
  <si>
    <t>M791</t>
  </si>
  <si>
    <t>Internal Revenue Assessment Lists for Texas, 1865-1866</t>
  </si>
  <si>
    <t>M0792</t>
  </si>
  <si>
    <t>M792</t>
  </si>
  <si>
    <t>Internal Revenue Assessment Lists for Vermont, 1862-1866</t>
  </si>
  <si>
    <t>M0793</t>
  </si>
  <si>
    <t>M793</t>
  </si>
  <si>
    <t>Internal Revenue Assessment Lists for Virginia, 1862-1866</t>
  </si>
  <si>
    <t>M0795</t>
  </si>
  <si>
    <t>M795</t>
  </si>
  <si>
    <t>Internal Revenue Assessment Lists for West Virginia, 1862-1866</t>
  </si>
  <si>
    <t>M0797</t>
  </si>
  <si>
    <t>M797</t>
  </si>
  <si>
    <t>M0798</t>
  </si>
  <si>
    <t>M798</t>
  </si>
  <si>
    <t>Records of the Assistant Commissioner for the State of Georgia, Bureau of Refugees, Freedmen, and Abandoned Lands, 1865-1869.</t>
  </si>
  <si>
    <t>1256962, 5712182, 5712176, 5712178, 5712181, 5712184, 5712185, 5712180, 5712183</t>
  </si>
  <si>
    <t>M0799</t>
  </si>
  <si>
    <t>M799</t>
  </si>
  <si>
    <t>Records of the Superintendent of Education for the State of Georgia, Bureau of Refugees, Freedmen, and Abandoned Lands, 1865-1870.</t>
  </si>
  <si>
    <t>M0803</t>
  </si>
  <si>
    <t>M803</t>
  </si>
  <si>
    <t>Records of the Education Division of the Bureau of Refugees, Freedmen, and Abandoned Lands, 1865-1871.</t>
  </si>
  <si>
    <t>M0804</t>
  </si>
  <si>
    <t>M804</t>
  </si>
  <si>
    <t>Revolutionary War Pension and Bounty-Land Warrant Application Files</t>
  </si>
  <si>
    <t>M0809</t>
  </si>
  <si>
    <t>M809</t>
  </si>
  <si>
    <t>Records of the Assistant Commissioner for the State of Alabama, Bureau of Refugees, Freedmen, and Abandoned Lands, 1865-1870.</t>
  </si>
  <si>
    <t>M0810</t>
  </si>
  <si>
    <t>M810</t>
  </si>
  <si>
    <t>Records of the Superintendent of Education for the State of Alabama, Bureau of Refugees, Freedmen, and Abandoned Lands, 1865-1870.</t>
  </si>
  <si>
    <t>M0816</t>
  </si>
  <si>
    <t>M816</t>
  </si>
  <si>
    <t>Registers of Signatures of Depositors in Branches of the Freedman's Saving and Trust Company, 1865-1874</t>
  </si>
  <si>
    <t>M0821</t>
  </si>
  <si>
    <t>M821</t>
  </si>
  <si>
    <t>Records of the Assistant Commissioner for the State of Texas, Bureau of Refugees, Freedmen, and Abandoned Lands, 1865-1869.</t>
  </si>
  <si>
    <t>M0822</t>
  </si>
  <si>
    <t>M822</t>
  </si>
  <si>
    <t>Records of the Superintendent of Education for the State of Texas, Bureau of Refugees, Freedmen, and Abandoned Lands, 1865-1870.</t>
  </si>
  <si>
    <t>M0826</t>
  </si>
  <si>
    <t>M826</t>
  </si>
  <si>
    <t>Records of the Assistant Commissioner for the State of Mississippi, Bureau of Refugees, Freedmen, and Abandoned Lands, 1865-1869.</t>
  </si>
  <si>
    <t>617213, 635444, 7541369</t>
  </si>
  <si>
    <t>M0829</t>
  </si>
  <si>
    <t>M829</t>
  </si>
  <si>
    <t>U.S. Revolutionary War Bounty Land Warrants Used in the U.S. Military District of Ohio and Relating Papers (Acts of 1788, 1803, and 1806), 1788-1806</t>
  </si>
  <si>
    <t>M0835</t>
  </si>
  <si>
    <t>M835</t>
  </si>
  <si>
    <t>Select List of Photographs of Harry S. Truman, 1885-1953</t>
  </si>
  <si>
    <t>Multiple Record Groups</t>
  </si>
  <si>
    <t>M0836</t>
  </si>
  <si>
    <t>M836</t>
  </si>
  <si>
    <t>Confederate States Army Casualties: Lists and Narrative Reports, 1861-1865</t>
  </si>
  <si>
    <t>596306, 17027522</t>
  </si>
  <si>
    <t>M0841</t>
  </si>
  <si>
    <t>M841</t>
  </si>
  <si>
    <t>Record of Appointment of Postmasters, 1832-September 30, 1971.</t>
  </si>
  <si>
    <t>M0843</t>
  </si>
  <si>
    <t>M843</t>
  </si>
  <si>
    <t>Records of the Assistant Commissioner for the State of North Carolina, Bureau of Refugees, Freedmen, and Abandoned Lands, 1865-1870</t>
  </si>
  <si>
    <t>M0844</t>
  </si>
  <si>
    <t>M844</t>
  </si>
  <si>
    <t>Records of the Superintendent of Education for the State of North Carolina, Bureau of Refugees, Freedmen, and Abandoned Lands, 1865-1870.</t>
  </si>
  <si>
    <t>M0845</t>
  </si>
  <si>
    <t>M845</t>
  </si>
  <si>
    <t>Schedules of the Florida State Census of 1885.</t>
  </si>
  <si>
    <t>4923870, 4927019, 4926963, 4926993</t>
  </si>
  <si>
    <t>M0848</t>
  </si>
  <si>
    <t>M848</t>
  </si>
  <si>
    <t>War of 1812 Military Bounty Land Warrants, 1815-1858</t>
  </si>
  <si>
    <t>M0850</t>
  </si>
  <si>
    <t>M850</t>
  </si>
  <si>
    <t>Veterans Administration Pension Payment Cards, 1907-1933</t>
  </si>
  <si>
    <t>300355, 598155, 598162, 598217</t>
  </si>
  <si>
    <t>M0853</t>
  </si>
  <si>
    <t>M853</t>
  </si>
  <si>
    <t>Numbered Records Books Concerning Military Operations and Service, Pay and Settlement of Accounts, and Supplies in the War Department Collection of Revolutionary War Records</t>
  </si>
  <si>
    <t>M0859</t>
  </si>
  <si>
    <t>M859</t>
  </si>
  <si>
    <t>Miscellaneous Numbered Records (The Manuscript File) in the War Department Collection of Revolutionary War Records, 1775-1790s</t>
  </si>
  <si>
    <t>M0863</t>
  </si>
  <si>
    <t>M863</t>
  </si>
  <si>
    <t>M0865</t>
  </si>
  <si>
    <t>M865</t>
  </si>
  <si>
    <t>Selected Photographs of Franklin D. Roosevelt, 1913-1945</t>
  </si>
  <si>
    <t>M0866</t>
  </si>
  <si>
    <t>M866</t>
  </si>
  <si>
    <t>Records From the Constitutional Convention of 1787</t>
  </si>
  <si>
    <t>M0867</t>
  </si>
  <si>
    <t>M867</t>
  </si>
  <si>
    <t>Selected Photographs of Calvin Coolidge, 1917-1943</t>
  </si>
  <si>
    <t>M0868</t>
  </si>
  <si>
    <t>M868</t>
  </si>
  <si>
    <t>Selected Photographs of Dwight D. Eisenhower, 1943-1961</t>
  </si>
  <si>
    <t>M0869</t>
  </si>
  <si>
    <t>M869</t>
  </si>
  <si>
    <t>Records of the Assistant Commissioner for the State of South Carolina, Bureau of Refugees, Freedmen, and Abandoned Lands, 1865-1870.</t>
  </si>
  <si>
    <t>M0871</t>
  </si>
  <si>
    <t>M871</t>
  </si>
  <si>
    <t>General Index to Compiled Service Records of Volunteer Soldiers who Served During the War With Spain</t>
  </si>
  <si>
    <t>M0880</t>
  </si>
  <si>
    <t>M880</t>
  </si>
  <si>
    <t>Compiled Service Records of American Naval Personnel and Members of the Departments of the Quartermaster General and the Commissary General of Military Stores Who Served During the Revolutionary War</t>
  </si>
  <si>
    <t>M0881</t>
  </si>
  <si>
    <t>M881</t>
  </si>
  <si>
    <t>Compiled Service Records of Soldiers who Served in the American Army During the Revolutionary War</t>
  </si>
  <si>
    <t>M0885</t>
  </si>
  <si>
    <t>M885</t>
  </si>
  <si>
    <t>Criminal Case Files of the U.S. Circuit Court for the Southern District of New York, 1790-1853.</t>
  </si>
  <si>
    <t>M0901</t>
  </si>
  <si>
    <t>M901</t>
  </si>
  <si>
    <t>General Orders and Circulars of the Confederate War Department, 1861-1865</t>
  </si>
  <si>
    <t>M0905</t>
  </si>
  <si>
    <t>M905</t>
  </si>
  <si>
    <t>Carded Records Showing Military Service of Soldiers Who Served in Volunteer Units During the Post-Revolutionary War Period, Compiled 1899 - 1927, documenting the period 1784 - 1811</t>
  </si>
  <si>
    <t>M0907</t>
  </si>
  <si>
    <t>M907</t>
  </si>
  <si>
    <t>Index to Compiled Service Records of Volunteer Soldiers who Served During the Cherokee Disturbances and Removal in Organizations From the State of Georgia.</t>
  </si>
  <si>
    <t>M0908</t>
  </si>
  <si>
    <t>M908</t>
  </si>
  <si>
    <t>Index to Compiled Service Records of Vol. Soldiers who Served During the Cherokee Disturbances and Removal in Orgns. From the State of Tenn. and the Field and Staff of the Army of the Cherokee Nation.</t>
  </si>
  <si>
    <t>M0910</t>
  </si>
  <si>
    <t>M910</t>
  </si>
  <si>
    <t>Virginia Half Pay and Other Related Revolutionary War Pension Application Files</t>
  </si>
  <si>
    <t>M0918</t>
  </si>
  <si>
    <t>M918</t>
  </si>
  <si>
    <t>Register of Confederate Soldiers, Sailors, and Citizens Who Died in Federal Prisons and Military Hospitals in the North, 1913 - 1913</t>
  </si>
  <si>
    <t>M0923</t>
  </si>
  <si>
    <t>M923</t>
  </si>
  <si>
    <t>Records of the American Section of the Supreme War Council, 1917-19</t>
  </si>
  <si>
    <t>M0924</t>
  </si>
  <si>
    <t>M924</t>
  </si>
  <si>
    <t>Historical Files of the U.S. Expeditionary Force, North Russia, 1918-19</t>
  </si>
  <si>
    <t>M0928</t>
  </si>
  <si>
    <t>M928</t>
  </si>
  <si>
    <t>Prize and Related Records for the War of 1812 of the U.S. District Court for the Southern District of New York, 1812-16</t>
  </si>
  <si>
    <t>M0930</t>
  </si>
  <si>
    <t>M930</t>
  </si>
  <si>
    <t>Cablegrams Exchanged Between General Headquarters, American Expeditionary Forces, and the War Department, 1917-19</t>
  </si>
  <si>
    <t>M0979</t>
  </si>
  <si>
    <t>M979</t>
  </si>
  <si>
    <t>Records of the Assistant Commissioner for the State of Arkansas, Bureau of Refugees, Freedmen, and Abandoned Lands, 1865-1871.</t>
  </si>
  <si>
    <t>1696498, 1696510, 1696512, 1696501, 1696505, 1696509, 1696514, 1696513</t>
  </si>
  <si>
    <t>M0980</t>
  </si>
  <si>
    <t>M980</t>
  </si>
  <si>
    <t>Records of the Superintendent of Education for the State of Arkansas, Bureau of Refugees, Freedmen, and Abandoned Lands, 1865-1872.</t>
  </si>
  <si>
    <t>M0986</t>
  </si>
  <si>
    <t>M986</t>
  </si>
  <si>
    <t>Criminal Case Files of the U.S. Circuit Court for the Eastern District of Pennsylvania, 1791-1840.</t>
  </si>
  <si>
    <t>M0990</t>
  </si>
  <si>
    <t>M990</t>
  </si>
  <si>
    <t>Gorrell's History of the American Expeditionary Forces Air Service, 1917-1919</t>
  </si>
  <si>
    <t>3033255, 3033293</t>
  </si>
  <si>
    <t>M0991</t>
  </si>
  <si>
    <t>M991</t>
  </si>
  <si>
    <t>U.S. Naval Academy Registers of Delinquencies, 1846-1850, 1853-1882, and Academic and Conduct Records of Cadets, 1881-1908, 1846-1908</t>
  </si>
  <si>
    <t>M0995</t>
  </si>
  <si>
    <t>M995</t>
  </si>
  <si>
    <t>Papers and Minutes of Meetings of Principal World War II Allied Military Conferences, 1941-1945</t>
  </si>
  <si>
    <t>M0999</t>
  </si>
  <si>
    <t>M999</t>
  </si>
  <si>
    <t>Records of the Assistant Commissioner for the State of Tennessee, Bureau of Refugees, Freedmen, and Abandoned Lands, 1865-1869.</t>
  </si>
  <si>
    <t>1366993, 6210322, 6210324, 6210326, 6210327, 6210314, 6210321, 6210323, 6210328, 6210329, 6210316</t>
  </si>
  <si>
    <t>M1000</t>
  </si>
  <si>
    <t>Records of the Superintendent of Education for the State of Tennessee, Bureau of Refugees, Freedmen, and Abandoned Lands, 1865-1870.</t>
  </si>
  <si>
    <t>M1003</t>
  </si>
  <si>
    <t>Case Files of Applications From Former Confederates for Presidential Pardons ("Amnesty Papers") 1865-1867</t>
  </si>
  <si>
    <t>M1017</t>
  </si>
  <si>
    <t>Compiled Service Records of Former Confederate Soldiers who Served in the 1st Through 6th U.S. Volunteer Infantry Regiments, 1864-1866</t>
  </si>
  <si>
    <t>M1026</t>
  </si>
  <si>
    <t>Records of the Superintendent of Education for the State of Louisiana, Bureau of Refugees, Freedmen, and Abandoned Lands, 1864-1869.</t>
  </si>
  <si>
    <t>M1027</t>
  </si>
  <si>
    <t>War Department. Bureau of Refugees, Freedmen, and Abandoned Lands. Office of the Assistant Commissioner for Louisiana. (1865 - 1869)</t>
  </si>
  <si>
    <t>M1028</t>
  </si>
  <si>
    <t>Compiled Service Records of Volunteer Soldiers Who Served During the Mexican War From the State of Pennsylvania</t>
  </si>
  <si>
    <t>581208, 1801187</t>
  </si>
  <si>
    <t>M1030</t>
  </si>
  <si>
    <t>24, 45</t>
  </si>
  <si>
    <t>M1035</t>
  </si>
  <si>
    <t>WWII Foreign Military Studies, 1945-54</t>
  </si>
  <si>
    <t>M1048</t>
  </si>
  <si>
    <t>Records of the Assistant Commissioner for the State of Virginia, Bureau of Refugees, Freedmen, and Abandoned Lands, 1865-1869.</t>
  </si>
  <si>
    <t>M1053</t>
  </si>
  <si>
    <t>Records of the Superintendent of Education for the State of Virginia, Bureau of Refugees, Freedmen, and Abandoned Lands, 1865-1870.</t>
  </si>
  <si>
    <t>M1055</t>
  </si>
  <si>
    <t>War Department. Bureau of Refugees, Freedmen, and Abandoned Lands. Office of the Assistant Commissioner for the District of Columbia. (05/1865 - 05/1872)</t>
  </si>
  <si>
    <t>M1056</t>
  </si>
  <si>
    <t>Records of the Superintendent of Education for the District of Columbia, Bureau of Refugees, Freedmen, and Abandoned Lands, 1865-1872.</t>
  </si>
  <si>
    <t>M1064</t>
  </si>
  <si>
    <t>Letters Received by the Commission Branch of the Adjutant General's Office, 1863-1870</t>
  </si>
  <si>
    <t>M1085</t>
  </si>
  <si>
    <t>Investigative Case Files of the Bureau of Investigation 1908-1922</t>
  </si>
  <si>
    <t>M1086</t>
  </si>
  <si>
    <t>Compiled Service Records of Volunteer Soldiers who Served in Organizations From the State of Florida During the Florida Indian Wars (1817 - 1858)</t>
  </si>
  <si>
    <t>M1087</t>
  </si>
  <si>
    <t>Compiled Service Records of Volunteer Soldiers Who Served in the Florida Infantry During the War with Spain</t>
  </si>
  <si>
    <t>M1091</t>
  </si>
  <si>
    <t>Subject File of the Confederate States Navy, 1861-1865</t>
  </si>
  <si>
    <t>M1104</t>
  </si>
  <si>
    <t>Eastern Cherokee Applications</t>
  </si>
  <si>
    <t>28273465, 110121683</t>
  </si>
  <si>
    <t>M1140</t>
  </si>
  <si>
    <t>Secret and Confidential Correspondence of the Office of the Chief of Naval Operations and the Office of the Secretary of the Navy, 1919-1927</t>
  </si>
  <si>
    <t>4497864, 567443</t>
  </si>
  <si>
    <t>M1144</t>
  </si>
  <si>
    <t>Case Files of Chinese Immigrants from District No. 4 (Philadelphia) of the Immigration and Naturalization Series, 1895-1920</t>
  </si>
  <si>
    <t>M1148</t>
  </si>
  <si>
    <t>General Photographs of the Fine Arts Commission (Series G), CA. 1650-1950</t>
  </si>
  <si>
    <t>M1157</t>
  </si>
  <si>
    <t>Card and Microfilm Indexes to Photographic Negatives of U.S. and Foreign Naval Vessels</t>
  </si>
  <si>
    <t>M1164</t>
  </si>
  <si>
    <t>Index to Naturalization Petitions of the United States District Court for the Eastern District of New York, 1865-1957</t>
  </si>
  <si>
    <t>Fold3.com (1865-1906)</t>
  </si>
  <si>
    <t>Fold3.com (1906-1925)</t>
  </si>
  <si>
    <t>M1168</t>
  </si>
  <si>
    <t>Indexes to Naturalization Petitions to the U.S. Circuit and District Courts for Maryland, 1797-1951 (Index only)</t>
  </si>
  <si>
    <t>103403967, 104369470</t>
  </si>
  <si>
    <t>M1183</t>
  </si>
  <si>
    <t>Record of Admission to Citizenship, District of South Carolina, 1790-1906</t>
  </si>
  <si>
    <t>M1186</t>
  </si>
  <si>
    <t>Enrollment Cards for the Five Civilized Tribes, 1898-1914.</t>
  </si>
  <si>
    <t>M1192</t>
  </si>
  <si>
    <t>Naturalization Records Created by the U.S. District Court in Colorado, 1877-1952</t>
  </si>
  <si>
    <t>M1208</t>
  </si>
  <si>
    <t>Indexes to Registers and Registers of Declarations of Intention and Petitions for Naturalization of the U.S. District and Circuit Courts for the Western District of Pennsylvania, 1820-1906.</t>
  </si>
  <si>
    <t>M1222</t>
  </si>
  <si>
    <t>Records of the Bureau of Ships</t>
  </si>
  <si>
    <t>M1232</t>
  </si>
  <si>
    <t>Indexes to Naturalization Records of the U.S. District Court for Western Washington, Northern Division (Seattle), 1890-1952.</t>
  </si>
  <si>
    <t>M1233</t>
  </si>
  <si>
    <t>Indexes to Naturalization Records of King County Territorial and Superior Courts, 1864-1889 and 1906-1928.</t>
  </si>
  <si>
    <t>M1234</t>
  </si>
  <si>
    <t>Indexes to Naturalization Records of the Thurston County Territorial and Superior Courts, 1850-1974.</t>
  </si>
  <si>
    <t>M1235</t>
  </si>
  <si>
    <t>Indexes to Naturalization Records of the Snohomish County Territorial and Superior Courts, 1876-1974.</t>
  </si>
  <si>
    <t>M1236</t>
  </si>
  <si>
    <t>Indexes to Naturalization Records of the Montana Territorial and Federal Courts, 1868-1929.</t>
  </si>
  <si>
    <t>M1237</t>
  </si>
  <si>
    <t>Indexes to Naturalization Records of the U.S. District Court, Western District of Washington, Southern Division (Tacoma), 1890-1953.</t>
  </si>
  <si>
    <t>M1238</t>
  </si>
  <si>
    <t>Indexes to Naturalization Records of the Pierce County Territorial and Superior Courts, 1853-1923.</t>
  </si>
  <si>
    <t>M1241</t>
  </si>
  <si>
    <t>Indexes to the Naturalization Records of the U.S. District Court for the District and Territory of Alaska, 1900-1929.</t>
  </si>
  <si>
    <t>M1242</t>
  </si>
  <si>
    <t>Index to the Naturalization Records of the U.S. District Court for Oregon, 1859-1956.</t>
  </si>
  <si>
    <t>M1248</t>
  </si>
  <si>
    <t>Indexes to Naturalization Petitions to the U.S. Circuit and District Court for the Eastern District of Pennsylvania, 1795-1951</t>
  </si>
  <si>
    <t>647749, 6105243</t>
  </si>
  <si>
    <t>M1270</t>
  </si>
  <si>
    <t>Interrogation Records Prepared for War Crimes Proceedings at Nuremberg, 1945-1947 (Holocaust)</t>
  </si>
  <si>
    <t>M1274</t>
  </si>
  <si>
    <t>Case Files of Disapproved Pension Applications of Widows and Other Dependents of Civil War and Later Navy Veterans ("Navy Widows' Originals"), 1861-1910</t>
  </si>
  <si>
    <t>M1279</t>
  </si>
  <si>
    <t>Case Files of Approved Pension Applications of Widows and Other Dependents of Civil War and Later Navy Veterans (Navy Widows' Certificates), 1861-1910</t>
  </si>
  <si>
    <t>M1285</t>
  </si>
  <si>
    <t>Soundex Index to Naturalization Petitions for the United States District and Circuit Courts, Northern District of Illinois and Immigration and Naturalization Service District 9, 1840-1950</t>
  </si>
  <si>
    <t>M1299</t>
  </si>
  <si>
    <t>Index to New England Naturalization Petitions, 1791-1906</t>
  </si>
  <si>
    <t>617283, 650147, 650078</t>
  </si>
  <si>
    <t>M1301</t>
  </si>
  <si>
    <t>Applications for Enrollment of the Commission to the Five Civilized Tribes, 1898-1914.</t>
  </si>
  <si>
    <t>M1303</t>
  </si>
  <si>
    <t>Selected Records of the War Department Commissary General of Prisoners Relating to Federal Prisoners of War Confined at Andersonville, GA, 1864-65</t>
  </si>
  <si>
    <t>M1320</t>
  </si>
  <si>
    <t>Passenger and Crew Lists of Vessels (February 1929-February 1959) and Airplanes (April 1946-February 1959) Arriving at Bridgeport, Groton, Hartford, New Haven, and New London, Connecticut</t>
  </si>
  <si>
    <t>M1321</t>
  </si>
  <si>
    <t>Passenger Lists of Vessels Arriving at Gloucester, Massachusetts, October 1906 - March, 1942.</t>
  </si>
  <si>
    <t>M1343</t>
  </si>
  <si>
    <t>Applications for Enrollment and Allotment of Washington Indians, 1911-1919</t>
  </si>
  <si>
    <t>M1359</t>
  </si>
  <si>
    <t>Passenger Lists of Vessels Arriving at Galveston, Texas, 1896-1951</t>
  </si>
  <si>
    <t>M1360</t>
  </si>
  <si>
    <t>Admiralty Final Record Books of the U.S. District Court for the Southern District of Florida (Key West), 1829-1911</t>
  </si>
  <si>
    <t>M1364</t>
  </si>
  <si>
    <t>Lists of Chinese Passengers Arriving at Seattle (Port Townsend), Washington, 1882-1916.</t>
  </si>
  <si>
    <t>M1365</t>
  </si>
  <si>
    <t>Certificates of Head Tax Paid by Aliens Arriving at Seattle From Foreign Contiguous Territory, 1917-1924.</t>
  </si>
  <si>
    <t>M1368</t>
  </si>
  <si>
    <t>Petitions and Records of Naturalizations of the U.S. District and Circuit Courts of the District of Massachusetts, 1906-1929</t>
  </si>
  <si>
    <t>M1371</t>
  </si>
  <si>
    <t>Registers and Indexes for Passport Applications, 1810-1906</t>
  </si>
  <si>
    <t>M1372</t>
  </si>
  <si>
    <t>Passport Applications, 1795-1905</t>
  </si>
  <si>
    <t>7373711, 305256</t>
  </si>
  <si>
    <t>M1380</t>
  </si>
  <si>
    <t>Missing Air Crew Reports (MACRs) of the U.S. Army Air Forces, 1941-1948</t>
  </si>
  <si>
    <t>M1386</t>
  </si>
  <si>
    <t>Passenger and Crew Lists of Airplanes Arriving at Seattle, Washington, March 1947 - November 1954</t>
  </si>
  <si>
    <t>M1387</t>
  </si>
  <si>
    <t>Minutes of the Boards of Special Inquiry at the San Francisco Immigration Office, 1899-1909.</t>
  </si>
  <si>
    <t>M1388</t>
  </si>
  <si>
    <t>Registers of Persons Held for Boards of Special Inquiry at the San Francisco, California, Immigration Office, February 1910-May 1941.</t>
  </si>
  <si>
    <t>M1395</t>
  </si>
  <si>
    <t>Letters Received by the Appointment, Commission and Personal Branch, Adjutant General's Office, 1871-1894</t>
  </si>
  <si>
    <t>M1398</t>
  </si>
  <si>
    <t>Passenger Lists of Vessels Arriving at Seattle, Washington, 1949-1954.</t>
  </si>
  <si>
    <t>M1399</t>
  </si>
  <si>
    <t>Crew Lists of Vessels Arriving at Seattle, Washington, 1903-1917.</t>
  </si>
  <si>
    <t>M1401</t>
  </si>
  <si>
    <t>Territorial Case Files of the U.S. District Courts of Utah 1870-1896,</t>
  </si>
  <si>
    <t>562207, 562208</t>
  </si>
  <si>
    <t>M1407</t>
  </si>
  <si>
    <t>Barred and Disallowed Case Files of the Southern Claims Commission, 1871-1880.</t>
  </si>
  <si>
    <t>M1408</t>
  </si>
  <si>
    <t>Case files of Disapproved Pension Applications of Civil War and Later Navy Veterans ("Navy Survivors' Originals"), 1861-1910</t>
  </si>
  <si>
    <t>M1410</t>
  </si>
  <si>
    <t>Passenger Lists of Vessels Arriving at San Francisco, CA, 1893-1953</t>
  </si>
  <si>
    <t>M1411</t>
  </si>
  <si>
    <t>Passenger and Crew Lists of Vessels Arriving at San Francisco, 1954-1957.</t>
  </si>
  <si>
    <t>M1412</t>
  </si>
  <si>
    <t>Customs Passenger Lists of Vessels Arriving at San Francisco, 1903-1918.</t>
  </si>
  <si>
    <t>M1413</t>
  </si>
  <si>
    <t>Registers of Chinese Laborers Returning to the U.S. through the Port of San Francisco, 1882-1888</t>
  </si>
  <si>
    <t>M1414</t>
  </si>
  <si>
    <t>Lists of Chinese Passenger Arrivals at San Francisco, California, 8/9/1882 - 12/25/1914</t>
  </si>
  <si>
    <t>M1416</t>
  </si>
  <si>
    <t>Crew Lists of Vessels Arriving at San Francisco, 1905-1954.</t>
  </si>
  <si>
    <t>M1417</t>
  </si>
  <si>
    <t>Index (Soundex) to Passengers Arriving in New York, New York, 1944-1948</t>
  </si>
  <si>
    <t>M1438</t>
  </si>
  <si>
    <t>Passenger Lists of Vessels Arriving at San Francisco from Insular Possessions, 1907-1911.</t>
  </si>
  <si>
    <t>M1439</t>
  </si>
  <si>
    <t>Lists of U.S. Citizens Arriving at San Francisco, 1930-1949.</t>
  </si>
  <si>
    <t>M1440</t>
  </si>
  <si>
    <t>Correspondence of the Military Intelligence Division Relating to "Negro Subversion", 1917-1941.</t>
  </si>
  <si>
    <t>M1442</t>
  </si>
  <si>
    <t>Records of the Department of State Relating to Internal Affairs of France, 1930-1939</t>
  </si>
  <si>
    <t>M1461</t>
  </si>
  <si>
    <t>Soundex Index to Canadian Border Entries through the St. Albans, Vermont, District, 1895-1924</t>
  </si>
  <si>
    <t>M1462</t>
  </si>
  <si>
    <t>Alphabetical Index to Canadian Border Entries Through Small Ports in Vermont, 1895-1924</t>
  </si>
  <si>
    <t>M1463</t>
  </si>
  <si>
    <t>Soundex Index to Entries into the St. Albans, Vermont, District through Canadian Pacific and Atlantic Ports, 1924-1952</t>
  </si>
  <si>
    <t>M1464</t>
  </si>
  <si>
    <t>Manifest of Passengers Arriving in the St. Albans, VT, District through Canadian Pacific and Atlantic Ports, 1895-1954</t>
  </si>
  <si>
    <t>M1465</t>
  </si>
  <si>
    <t>Manifest of Passengers Arriving in the St. Albans, Vermont, District through Canadian Pacific Ports, 1929-1949</t>
  </si>
  <si>
    <t>M1469</t>
  </si>
  <si>
    <t>Case files of approved pension applications of Civil War and later Navy veterans (Navy Survivor's Certificates), 1861-1910.</t>
  </si>
  <si>
    <t>M1477</t>
  </si>
  <si>
    <t>Passenger Lists of Vessels Arriving at Baltimore, MD, 1954-1957</t>
  </si>
  <si>
    <t>M1478</t>
  </si>
  <si>
    <t>Card Manifests (Alphabetical) of Individuals Entering through the Port of Detroit, Michigan, 1906-1954</t>
  </si>
  <si>
    <t>M1479</t>
  </si>
  <si>
    <t>Passenger and Alien Crew Lists of Vessels Arriving at the Port of Detroit, Michigan, 1946-1957</t>
  </si>
  <si>
    <t>M1480</t>
  </si>
  <si>
    <t>Manifests of alien arrivals at Buffalo, Niagara Falls, and Rochester, New York, 1902-1954</t>
  </si>
  <si>
    <t>M1481</t>
  </si>
  <si>
    <t>Alphabetical Card Manifests of Alien Arrivals at Alexandria Bay, Cape Vincent, Champlain, Clayton, Fort Covington, Moers, Rouses Point, Thousand Island Bridge and Trout River, New York, 7/1929 - 4/1956</t>
  </si>
  <si>
    <t>M1482</t>
  </si>
  <si>
    <t>Soundex Card Manifests of Alien and Citizen Arrivals at Hogansburg, Malone, Morristown, Nyando, Ogdensburg, Rooseveltown and Waddington, New York, July 1929-April 1956</t>
  </si>
  <si>
    <t>M1483</t>
  </si>
  <si>
    <t>Records of the New Orleans Field Offices, Bureau of Refugees, Freedmen, and Abandoned Lands, 1865-1869.</t>
  </si>
  <si>
    <t>M1484</t>
  </si>
  <si>
    <t>Customs Passenger Lists of Vessels Arriving at Port Townsend and Tacoma, Washington, 1894-1909.</t>
  </si>
  <si>
    <t>M1485</t>
  </si>
  <si>
    <t>Passenger Lists of Vessels Arriving at Seattle From Insular Possessions, 1908-1917.</t>
  </si>
  <si>
    <t>M1490</t>
  </si>
  <si>
    <t>Passport Applications, January 2, 1906 - March 31, 1925</t>
  </si>
  <si>
    <t>M1494</t>
  </si>
  <si>
    <t>Passenger lists of Vessels Arriving at San Francisco from Honolulu, 1902-1907</t>
  </si>
  <si>
    <t>567441, 4483061</t>
  </si>
  <si>
    <t>M1500</t>
  </si>
  <si>
    <t>Records of the Special Boards of Inquiry, District No. 4 (Philadelphia), Immigration and Naturalization Service, 1893-1909</t>
  </si>
  <si>
    <t>M1502</t>
  </si>
  <si>
    <t>Statistical and Nonstatistical Manifests of Alien Arrival at Brownsville, Texas, February 1905 - June 1953.</t>
  </si>
  <si>
    <t>M1503</t>
  </si>
  <si>
    <t>Indexes and Manifests of Alien Arrivals at Roma, Texas, March 1928 - May 1955</t>
  </si>
  <si>
    <t>M1504</t>
  </si>
  <si>
    <t>Manifests of Alien Arrivals at San Luis, Arizona, July 24, 1929 - December 1952</t>
  </si>
  <si>
    <t>M1506</t>
  </si>
  <si>
    <t>The Stars and Stripes: Newspaper of the U.S. Armed Forces in Europe, the Mediterranean, and North Africa, 1942-1964.</t>
  </si>
  <si>
    <t>M1509</t>
  </si>
  <si>
    <t>World War I Selective Service System Draft Registration Cards, 1917-1918</t>
  </si>
  <si>
    <t>M1518</t>
  </si>
  <si>
    <t>Ratified Amendments XI-XXVII of the U. S. Constitution</t>
  </si>
  <si>
    <t>567321, 573414, 279082</t>
  </si>
  <si>
    <t>M1522</t>
  </si>
  <si>
    <t>Naturalization Petitions for the Eastern District of Pennsylvania, 1795-1930</t>
  </si>
  <si>
    <t>M1524</t>
  </si>
  <si>
    <t>Naturalization Records of the United States District Court for the Southern District of California, Central Division (Los Angeles), 1887-1940.</t>
  </si>
  <si>
    <t>M1525</t>
  </si>
  <si>
    <t>Naturalization Index Cards of the U.S. District Court for the Southern District of California, Central Division (Los Angeles), 1915-1976.</t>
  </si>
  <si>
    <t>M1526</t>
  </si>
  <si>
    <t>Index to Naturalized Citizens From the Superior Court of San Diego, California, 1868-1958.</t>
  </si>
  <si>
    <t>M1528</t>
  </si>
  <si>
    <t>Non-Population Census Schedules for the State of Kentucky, 1850-1880.</t>
  </si>
  <si>
    <t>2837692, 2848433</t>
  </si>
  <si>
    <t>M1537</t>
  </si>
  <si>
    <t>Naturalization Petitions of the U.S. District Court, 1820-1930, and Circuit Court, 1820-1911, for the Western District of Pennsylvania.</t>
  </si>
  <si>
    <t>M1538</t>
  </si>
  <si>
    <t>Naturalization Records of the U.S. District Courts for the State of Montana, 1891-1929</t>
  </si>
  <si>
    <t>M1539</t>
  </si>
  <si>
    <t>Naturalization Records of the U.S. District Courts for the State of Alaska, 1900-1924.</t>
  </si>
  <si>
    <t>M1540</t>
  </si>
  <si>
    <t>Naturalization Records for the U.S. District Court for the District of Oregon, 1859-1941</t>
  </si>
  <si>
    <t>M1541</t>
  </si>
  <si>
    <t>Naturalization Records for the U.S. District Court for the Eastern District of Washington, 1890-1972.</t>
  </si>
  <si>
    <t>M1542</t>
  </si>
  <si>
    <t>Naturalization Records for the U.S. District Court for the Western District of Washington, 1890-1957</t>
  </si>
  <si>
    <t>M1543</t>
  </si>
  <si>
    <t>Naturalization Records for the Superior Court for King, Pierce, Thurston, and Snohomoish Counties, Washington, 1850-1974</t>
  </si>
  <si>
    <t>M1545</t>
  </si>
  <si>
    <t>Index to Petitions and Records of Naturalizations of the U.S. and District Courts for the District of Massachusetts, 1907-1966</t>
  </si>
  <si>
    <t>M1547</t>
  </si>
  <si>
    <t>Naturalization Records of District Courts in the Southeast, 1790-1958</t>
  </si>
  <si>
    <t>M1606</t>
  </si>
  <si>
    <t>Index Cards to Overseas Military Petitions of the U.S. District Court for the Southern District of California, Central Division (Los Angeles), 1943-1956.</t>
  </si>
  <si>
    <t>M1607</t>
  </si>
  <si>
    <t>Index to Naturalization Records of the U.S. District for the Southern District of California, Central Division (Los Angeles), 1887-1937.</t>
  </si>
  <si>
    <t>M1608</t>
  </si>
  <si>
    <t>Naturalization Index of the Superior Court for Los Angeles County, California, 1852-1915.</t>
  </si>
  <si>
    <t>M1609</t>
  </si>
  <si>
    <t>Index to Citizens Naturalized in the Superior Court of San Diego, California, 1853-1956</t>
  </si>
  <si>
    <t>M1610</t>
  </si>
  <si>
    <t>Chinese immigrant INS case files, El Paso, TX, 1892-1915</t>
  </si>
  <si>
    <t>M1611</t>
  </si>
  <si>
    <t>Index to Naturalization Records of the U.S. District for the Eastern District of Tennessee at Chattanooga, 1888-1955.</t>
  </si>
  <si>
    <t>M1612</t>
  </si>
  <si>
    <t>Index to Declarations of Intention in the Superior Court of San Diego County, California, 1853-1956.</t>
  </si>
  <si>
    <t>7560873, 7570340, 7560827</t>
  </si>
  <si>
    <t>M1613</t>
  </si>
  <si>
    <t>Naturalization Records in the Superior Court of San Diego, California, 1883-1958.</t>
  </si>
  <si>
    <t>7821340, 7822058, 7820234</t>
  </si>
  <si>
    <t>M1614</t>
  </si>
  <si>
    <t>Naturalization Records in the Superior Court of Los Angeles, California, 1876-1915.</t>
  </si>
  <si>
    <t>M1615</t>
  </si>
  <si>
    <t>Naturalization Records of U.S. District Court for the Territory of Arizona, 1864-1915.</t>
  </si>
  <si>
    <t>M1616</t>
  </si>
  <si>
    <t>Naturalization Records of the U.S. District Court for the District of Arizona, 1912-1955.</t>
  </si>
  <si>
    <t>M1619</t>
  </si>
  <si>
    <t>McNeil Island Penitentiary Records, 1887-1951</t>
  </si>
  <si>
    <t>M1624</t>
  </si>
  <si>
    <t>Stars and Stripes: Newspaper of the U.S. Armed Forces in the Pacific, 1945-1963.</t>
  </si>
  <si>
    <t>M1626</t>
  </si>
  <si>
    <t>Naturalization Petitions of the U.S. Circuit and District Courts for the Middle District of Pennsylvania, 1906-1930.</t>
  </si>
  <si>
    <t>M1631</t>
  </si>
  <si>
    <t>Internal Revenue Assessment Lists, Oregon District, 1867-1873</t>
  </si>
  <si>
    <t>567252, 4486342</t>
  </si>
  <si>
    <t>M1638</t>
  </si>
  <si>
    <t>Immigration and Naturalization Service Case Files of Chinese Immigrants, Portland, Oregon, 1890-1914</t>
  </si>
  <si>
    <t>M1639</t>
  </si>
  <si>
    <t>Landing Reports of Aliens From the U.S. District Court for the Eastern District of Pennsylvania, 1798-1828</t>
  </si>
  <si>
    <t>3083600, 654310</t>
  </si>
  <si>
    <t>M1640</t>
  </si>
  <si>
    <t>Naturalization Petitions of the US District Court for the District of Maryland, 1906-1930</t>
  </si>
  <si>
    <t>M1643</t>
  </si>
  <si>
    <t>Naturalization Petitions of the US District Court for the Northern District of West Virginia, Wheeling, 1856-1867</t>
  </si>
  <si>
    <t>26457725, 567323, 580014</t>
  </si>
  <si>
    <t>M1644</t>
  </si>
  <si>
    <t>Naturalization Petitions of the U.S. District and Circuit Courts for the District of Delaware, 1795-1930.</t>
  </si>
  <si>
    <t>M1645</t>
  </si>
  <si>
    <t>Naturalization Petitions of the U.S. District Court for the Western District of Virginia (Abingdon), 1914-1929</t>
  </si>
  <si>
    <t>M1646</t>
  </si>
  <si>
    <t>Naturalization Petitions of the U.S. District Court for the Western District of Virginia (Charlottesville), 1910-1929</t>
  </si>
  <si>
    <t>5661946, 1168978</t>
  </si>
  <si>
    <t>M1647</t>
  </si>
  <si>
    <t>Naturalization Petitions of the U.S. District and Circuit Courts for the Eastern District of Virginia (Richmond), 1906-1929</t>
  </si>
  <si>
    <t>874102, 874103</t>
  </si>
  <si>
    <t>M1648</t>
  </si>
  <si>
    <t>Naturalization Petitions of the U.S. District and Circuit Courts for the Eastern District of Virginia (Alexandria), 1909-1920</t>
  </si>
  <si>
    <t>M1649</t>
  </si>
  <si>
    <t>Index to Naturalization Petitions for the U.S. Circuit Court, 1795-1911, and the U.S. District Court, 1795-1928, for the District of Delaware, 1795-1928.</t>
  </si>
  <si>
    <t>M1650</t>
  </si>
  <si>
    <t>Applications From the Bureau of Indian Affairs, Muskogee Area Office, Relating to Enrollment in the Five Civilized Tribes under the Act of 1896.</t>
  </si>
  <si>
    <t>305890, 561744, 561913</t>
  </si>
  <si>
    <t>M1653</t>
  </si>
  <si>
    <t>U.S. Strategic Bombing Survey (Pacific): Japanese Air Target Analyses, Objective Folders, and Aerial Photographs, 1942-45</t>
  </si>
  <si>
    <t>M1658</t>
  </si>
  <si>
    <t>Southern Claims Commission Approved Claims: Georgia, 1871-1880</t>
  </si>
  <si>
    <t>M1659</t>
  </si>
  <si>
    <t>Records of the Fifty-fourth Massachusetts Infantry Regiment (Colored), 1863-1865</t>
  </si>
  <si>
    <t>M1674</t>
  </si>
  <si>
    <t>Soundex Index to Petitions for Naturalizations Filed in Federal, State, and Local Courts in New York City, 1792-1906</t>
  </si>
  <si>
    <t>M1675</t>
  </si>
  <si>
    <t>Alphabetical Index to Declarations of Intention of the U.S. District Court for the Southern District of New York, 1917-1950</t>
  </si>
  <si>
    <t>M1676</t>
  </si>
  <si>
    <t>Alphabetical Index to Petitions for Naturalization of the U.S. District Court for the Southern District of New York, 1824-1941</t>
  </si>
  <si>
    <t>M1677</t>
  </si>
  <si>
    <t>Alphabetical Index to Petitions for Naturalization of the U.S. District Court for the Western District of New York, 1906-1966</t>
  </si>
  <si>
    <t>M1733</t>
  </si>
  <si>
    <t>Photographs of Japanese Soldiers and of Allied Prisoners of War, 1942-1945.</t>
  </si>
  <si>
    <t>2524850, 627454, 605234, 605504</t>
  </si>
  <si>
    <t>M1744</t>
  </si>
  <si>
    <t>Index To Naturalization In The U.S. District Court For The Northern District Of California, 1852 - ca. 1989</t>
  </si>
  <si>
    <t>M1746</t>
  </si>
  <si>
    <t>Final Revolutionary War Pension Payment Vouchers: Georgia</t>
  </si>
  <si>
    <t>M1747</t>
  </si>
  <si>
    <t>Index to Records Relating to War of 1812, Prisoners of War, 1812.</t>
  </si>
  <si>
    <t>M1749</t>
  </si>
  <si>
    <t>Historical Register Of National Homes For Disabled Volunteer Soldiers, 1866-1938</t>
  </si>
  <si>
    <t>M1752</t>
  </si>
  <si>
    <t>U.S. Submarine War Patrol Reports, 1941-1945</t>
  </si>
  <si>
    <t>593465, 2240989</t>
  </si>
  <si>
    <t>M1753</t>
  </si>
  <si>
    <t>Records Relating to the Various Cases Involving the Spanish Schooner AMISTAD, 1815-1858</t>
  </si>
  <si>
    <t>M1754</t>
  </si>
  <si>
    <t>Nonstatistical Manifest and Statistical Index Cards of Aliens Arriving at Eagle Pass, Texas, compiled 06/1905 - 11/1929</t>
  </si>
  <si>
    <t>4529417, 4529406</t>
  </si>
  <si>
    <t>M1755</t>
  </si>
  <si>
    <t>Permanent and Statistical Manifests of Alien Arrivals at Eagle Pass, Texas, June 1905 - June 1953</t>
  </si>
  <si>
    <t>M1756</t>
  </si>
  <si>
    <t>Applications for Nonresident Alien's Border Crossing Identification Cards Made at El Paso, Texas, ca. July 1945 - December 1952.</t>
  </si>
  <si>
    <t>M1757</t>
  </si>
  <si>
    <t>Manifests of Aliens Granted Temporary Admission at El Paso, Texas, ca. July 1924 - 1954</t>
  </si>
  <si>
    <t>M1759</t>
  </si>
  <si>
    <t>Nonstatistical Manifests and Statistical Index Cards of Aliens Arriving at Douglas, Arizona, July 1908 - December 1952</t>
  </si>
  <si>
    <t>1257007, 4529616</t>
  </si>
  <si>
    <t>M1760</t>
  </si>
  <si>
    <t>Manifests of Permanent and Temporary Alien Arrivals at Douglas, Arizona, September 10, 1906 - October 10, 1955</t>
  </si>
  <si>
    <t>M1762</t>
  </si>
  <si>
    <t>Southern Claims Commission Approved Claims, 1871-1880: West Virginia.</t>
  </si>
  <si>
    <t>M1764</t>
  </si>
  <si>
    <t>Passenger Lists of Vessels Arriving at San Pedro/Wilmington/Los Angeles, California, June 29, 1907 - June 30, 1948</t>
  </si>
  <si>
    <t>M1766</t>
  </si>
  <si>
    <t>Alphabetical Card Manifests of Alien Arrivals at Fort Hancock, Texas, 1924-1954</t>
  </si>
  <si>
    <t>M1767</t>
  </si>
  <si>
    <t>Manifests of Alien Arrivals at San Ysidro (Tia Juana), California, April 21, 1908 - December 1952</t>
  </si>
  <si>
    <t>M1768</t>
  </si>
  <si>
    <t>Alphabetical Card Manifests of Alien Arrivals at Fabens, Texas, July 1924-1954</t>
  </si>
  <si>
    <t>M1769</t>
  </si>
  <si>
    <t>Index and manifests of alien arrivals at Nogales, Arizona, 1905-52</t>
  </si>
  <si>
    <t>M1770</t>
  </si>
  <si>
    <t>Indexes and Manifests of Alien Arrivals at Rio Grande City, Texas, November 1908 - May 1955</t>
  </si>
  <si>
    <t>M1771</t>
  </si>
  <si>
    <t>Alphabetical Manifests of Non-Mexican Aliens Granted Temporary Admission at Laredo, Texas, December 1, 1929 - April 1955</t>
  </si>
  <si>
    <t>M1772</t>
  </si>
  <si>
    <t>Manifests of Aliens Granted Temporary Admission at Laredo, Texas, December 1, 1929-April 8, 1955</t>
  </si>
  <si>
    <t>M1774</t>
  </si>
  <si>
    <t>Passenger and Crew Lists of Vessels (March 1931-March 1957) and Airplanes (December 1954-March 1957) Arriving at Brownsville, Texas.</t>
  </si>
  <si>
    <t>M1775</t>
  </si>
  <si>
    <t>Internal Revenue Service Tax Assessment Lists for Colorado and Wyoming, 1873-1918.</t>
  </si>
  <si>
    <t>M1776</t>
  </si>
  <si>
    <t>Internal Revenue Service Tax Assessment Lists for New Mexico and Arizona, 1883-1917.</t>
  </si>
  <si>
    <t>M1777</t>
  </si>
  <si>
    <t>Passenger and Crew Lists of Vessels Arriving at Astoria, Portland, and Other Oregon Ports, Apr. 1888-Oct. 1956, and Passenger Lists of Airplanes Arriving at Portland, Oregon, Nov. 1948-Oct. 1952.</t>
  </si>
  <si>
    <t>M1778</t>
  </si>
  <si>
    <t>1537319, 1537337</t>
  </si>
  <si>
    <t>M1782</t>
  </si>
  <si>
    <t>WWII OSS Art Looting Investigation Reports</t>
  </si>
  <si>
    <t>M1784</t>
  </si>
  <si>
    <t>Index to Pension Application Files of Remarried Widows Based on Service in the War of 1812, Indian Wars, Mexican War, and Regular Army before 1861</t>
  </si>
  <si>
    <t>M1785</t>
  </si>
  <si>
    <t>Index to Pension Application Files of Remarried Widows Based on Service in the Civil War and Later Wars and in the Regular Army after the Civil War</t>
  </si>
  <si>
    <t>M1786</t>
  </si>
  <si>
    <t>Pension Payment Roll of Veterans of the Revolutionary War and the Regular Army and Navy, 3/1801 - 9/1815</t>
  </si>
  <si>
    <t>M1787</t>
  </si>
  <si>
    <t>Compiled Service Records of Volunteer Union Soldiers Who Served in Organizations From the Territory of Nebraska.</t>
  </si>
  <si>
    <t>719404, 719506, 657133, 730944, 731293</t>
  </si>
  <si>
    <t>M1788</t>
  </si>
  <si>
    <t>Indexes To Naturalization Records of the U.S. District Court for the District Territory, and State of Alaska (Third Division), 1903-1991</t>
  </si>
  <si>
    <t>M1789</t>
  </si>
  <si>
    <t>Compiled Service Records of Volunteer Union Soldiers Who Served in Organizations From the Territory and State of Nevada.</t>
  </si>
  <si>
    <t>M1791</t>
  </si>
  <si>
    <t>Schedules of a Special Census of Indians, 1880.</t>
  </si>
  <si>
    <t>M1801</t>
  </si>
  <si>
    <t>Compiled Military Service Records of Volunteer Union Soldiers Who Served With the United States Colored Troops: 55th Massachusetts Infantry (Colored)</t>
  </si>
  <si>
    <t>M1804</t>
  </si>
  <si>
    <t>Second Census of the United States, 1800: Population Schedules, Washington County, Territory Northwest of the River Ohio; and Population Census, 1803: Washington County, Ohio</t>
  </si>
  <si>
    <t>M1816</t>
  </si>
  <si>
    <t>Compiled Service Records of Volunteer Union Soldiers Who Served in Organizations From the State of Oregon.</t>
  </si>
  <si>
    <t>M1817</t>
  </si>
  <si>
    <t>Compiled Military Service Records of Volunteer Union Soldiers Who Served With the United States Colored Troops: 1st through 5th United States Colored Cavalry; 5th Massachusetts Cavalry (Colored); 6th United States Colored Cavalry</t>
  </si>
  <si>
    <t>M1818</t>
  </si>
  <si>
    <t>Compiled Military Service Records Of Volunteer Union Soldiers Who Served With The United States Colored Troops: Artillery Organizations</t>
  </si>
  <si>
    <t>M1819</t>
  </si>
  <si>
    <t>Compiled Military Service Records of Volunteer Union Soldiers Who Served With the United States Colored Troops: 1st U.S. Colored Infantry, 1st South Carolina Volunteers (Colored) Company A, 1st U.S. Colored Infantry (1 Year)</t>
  </si>
  <si>
    <t>M1820</t>
  </si>
  <si>
    <t>Compiled Military Service Records of Volunteer Union Soldiers Who Served With the United States Colored Troops, 2nd through 7th Colored Infantry: 2d through 7th Colored Infantry, including 3d Tennessee Volunteers (African Descent); 6th Louisiana Infantry (African Descent); and 7th Louisiana Infantry (African Descent)</t>
  </si>
  <si>
    <t>M1821</t>
  </si>
  <si>
    <t>Compiled Service Records of Volunteer Union Soldiers Who Served with the United States Colored Troops: Infantry Organizations, 8th through 13th, including the 11th</t>
  </si>
  <si>
    <t>M1822</t>
  </si>
  <si>
    <t>Compiled military service records of volunteer Union soldiers who served with the United States Colored Troops, Infantry Organizations: 14th-19th</t>
  </si>
  <si>
    <t>M1823</t>
  </si>
  <si>
    <t>Compiled Military Service Records of Volunteer Union Soldiers Who Served With the United States Colored Troops: Infantry Organizations, 20th through 25th.</t>
  </si>
  <si>
    <t>M1824</t>
  </si>
  <si>
    <t>Compiled Military Service Records of Volunteer Union Soldiers Who Served With the United States Colored Troops: Infantry Organizations, 26th through 30th, including the 29th Connecticut Infantry (Colored)</t>
  </si>
  <si>
    <t>M1825</t>
  </si>
  <si>
    <t>Proofs of Citizenship Used to Apply for Seamen's Protection Certificates at the Ports of Bath, Maine, 1833, 1836, 1839-50, 1853-65, 1867-68; and at Portsmouth, New Hampshire, 1857-58</t>
  </si>
  <si>
    <t>M1826</t>
  </si>
  <si>
    <t>Proofs of Citizenship Used To Apply For Seamen's Protection Certificates for the Port of New Orleans, Louisiana, 1800, 1802, 1804-1812, 1814-1816, 1818-1819, 1821, 1850-1851, 1855-1857</t>
  </si>
  <si>
    <t>M1829</t>
  </si>
  <si>
    <t>Compiled Military Service Records of Maj. Uriah Blue's Detachment of Chickasaw Indians in the War of 1812</t>
  </si>
  <si>
    <t>M1832</t>
  </si>
  <si>
    <t>Returns of Killed and Wounded in Battles or Engagements with Indians, British Troops, and Mexican Troops, compiled 1850 - 1851, documenting the period 1790 - 1848</t>
  </si>
  <si>
    <t>5634802, 5634865</t>
  </si>
  <si>
    <t>M1838</t>
  </si>
  <si>
    <t>Non-Population Census Schedules for Pennsylvania, 1850-1880: Mortality</t>
  </si>
  <si>
    <t>M1842</t>
  </si>
  <si>
    <t>Passenger Lists of Vessels Arriving at Georgetown, South Carolina, 1923 - 1939, and at Apalachicola, Boynton, Boca Grande, Carrabelle, Fernandina, Fort Pierce, Hobe Sound, Lake Worth, Mayport, Millville, Port Inglis, Port St. Joe, St. Andrews, and Stuart, Florida, 1904 - 1942</t>
  </si>
  <si>
    <t>M1852</t>
  </si>
  <si>
    <t>Records of Persons Held for Boards of Special Inquiry at the San Pedro, California, Office, November 3, 1930-September 27, 1936</t>
  </si>
  <si>
    <t>M1865</t>
  </si>
  <si>
    <t>Final accountability rosters of evacuees at relocation centers, 1944-1946</t>
  </si>
  <si>
    <t>M1876</t>
  </si>
  <si>
    <t>Nonpopulation Census Schedules for Hawaii, 1930: Agriculture.</t>
  </si>
  <si>
    <t>M1879</t>
  </si>
  <si>
    <t>Petitions for Naturalization of the U.S. District Court for the Eastern District of New York, 1865-1937.</t>
  </si>
  <si>
    <t>M1880</t>
  </si>
  <si>
    <t>Proofs of Citizenship Used to Apply for Seamen's Certificates for the Port of Philadelphia, Pennsylvania, 1792-1861</t>
  </si>
  <si>
    <t>2791208,  2791195</t>
  </si>
  <si>
    <t>M1882</t>
  </si>
  <si>
    <t>Schedules of the 1935 Special Censuses of Puerto Rico: The Agricultural Schedules, 1935</t>
  </si>
  <si>
    <t>M1883</t>
  </si>
  <si>
    <t>Selected Records of the Danish West Indies, 1672-1917: Essential Records Concerning Emancipation and Slavery.</t>
  </si>
  <si>
    <t>M1895</t>
  </si>
  <si>
    <t>Slave Manifests of Coastwise Vessels Filed at New Orleans, Louisiana, 1807-1860.</t>
  </si>
  <si>
    <t>M1898</t>
  </si>
  <si>
    <t>Compiled Military Service Records of Volunteer Union Soldiers who Served with the U.S. Colored Troops, 54th Massachusetts Infantry Regiment (Colored)</t>
  </si>
  <si>
    <t>M1899</t>
  </si>
  <si>
    <t>Court-Martial Case Files Relating to the "Hesse Crown Jewels Case," 1944-1952</t>
  </si>
  <si>
    <t>M1915</t>
  </si>
  <si>
    <t>Land Entry Case Files of the Broken Bow Land Office, Broken Bow, Nebraska: Homestead Final Certificates, 1890-1908 (Index only)</t>
  </si>
  <si>
    <t>M1917</t>
  </si>
  <si>
    <t>Index Cards to Naturalization Petitions for the United States District Court for the Eastern District of Michigan, Southern Division, Detroit, 1907-1995</t>
  </si>
  <si>
    <t>M1921</t>
  </si>
  <si>
    <t>Records Relating to Monuments, Museums, Libraries, Archives, and Fine Arts of the Cultural Affairs Branch, OMGUS, 1946-1949</t>
  </si>
  <si>
    <t>2990224, 2990221, 2990228, 2990230, 2990232</t>
  </si>
  <si>
    <t>M1922</t>
  </si>
  <si>
    <t>Records of the External Assets Investigation Section of the Property Division, OMGUS, 1945-1949</t>
  </si>
  <si>
    <t>2431764, 2431002</t>
  </si>
  <si>
    <t>M1923</t>
  </si>
  <si>
    <t>OMGUS Finance Division Records Regarding Investigations and Interrogations, 1945-1949.</t>
  </si>
  <si>
    <t>M1925</t>
  </si>
  <si>
    <t>Records Regarding Intelligence and Financial Investigations of the Financial Intelligence Group, OMGUS, 1945-1949</t>
  </si>
  <si>
    <t>1561451, 1561450</t>
  </si>
  <si>
    <t>M1926</t>
  </si>
  <si>
    <t>Records of the Reparations and Restitutions Branch of the U.S. Allied Commission for Austria (USACA) Section, 1945-1950</t>
  </si>
  <si>
    <t>1561455, 1561456, 1561457, 1561458</t>
  </si>
  <si>
    <t>M1928</t>
  </si>
  <si>
    <t>Records of the German External Assets Branch of the U.S. Allied Commission for Austria (USACA) Section, 1945-1950</t>
  </si>
  <si>
    <t>M1934</t>
  </si>
  <si>
    <t>OSS Washington Secret Intelligence/Special Funds Records, 1942-1946</t>
  </si>
  <si>
    <t>M1935</t>
  </si>
  <si>
    <t>Flossenburg Entry Registers</t>
  </si>
  <si>
    <t>M1938</t>
  </si>
  <si>
    <t>Concentration Camp Dachau Entry Registers (Zugangsbuecher), 1933-1945 (Holocaust)</t>
  </si>
  <si>
    <t>1561462, 1560051, 1561463</t>
  </si>
  <si>
    <t>M1941</t>
  </si>
  <si>
    <t>Records Concerning the Central Collecting Points ("Ardelia Hall Collection"): OMGUS Headquarters Records, 1938-1951</t>
  </si>
  <si>
    <t>M1942</t>
  </si>
  <si>
    <t>Records Concerning the Central Collecting Points ("Ardelia Hall Collection"): Offenbach Archival Depot, 1946-1951 (Holocaust)</t>
  </si>
  <si>
    <t>Fold3.com (Photographs)</t>
  </si>
  <si>
    <t>Fold3.com (Administrative Records)</t>
  </si>
  <si>
    <t>1560057, 541587, 541583, 541584</t>
  </si>
  <si>
    <t>M1943</t>
  </si>
  <si>
    <t>ERR (Einsatzstab Reichsleiter Rosenberg) Card File and Related Photographs, 1940-1945</t>
  </si>
  <si>
    <t>M1944</t>
  </si>
  <si>
    <t>Records of the American Commission for the Protection and Salvage of Artistic and Historic Monuments in War Areas (The Roberts Commission), 1943-1946</t>
  </si>
  <si>
    <t>M1946</t>
  </si>
  <si>
    <t>Records Concerning the Central Collecting Points ("Ardelia Hall Collection"): Munich Central Collecting Point, 1945-1951</t>
  </si>
  <si>
    <t>M1947</t>
  </si>
  <si>
    <t>Records Concerning the Central Collecting Points ("Ardelia Hall Collection"): Wiesbaden Central Collecting Point, 1945-1952 (Holocaust)</t>
  </si>
  <si>
    <t>Fold3.com
(Property Cards)</t>
  </si>
  <si>
    <t>Fold3.com
(Photographs)</t>
  </si>
  <si>
    <t>1560058, 1560059, 1560060, 541593</t>
  </si>
  <si>
    <t>M1948</t>
  </si>
  <si>
    <t>Records Concerning the Central Collecting Points ("Ardelia Hall Collection"): Marburg Central Collecting Point, 1945-1949</t>
  </si>
  <si>
    <t>M1949</t>
  </si>
  <si>
    <t>Records of the Monuments, Fine Arts, and Archives (MFAA) Section of the Preparations and Restitution Branch, OMGUS, 1945-1951</t>
  </si>
  <si>
    <t>M1952</t>
  </si>
  <si>
    <t>Index to Naturalizations of World War I Soldiers, 1918</t>
  </si>
  <si>
    <t>M1953</t>
  </si>
  <si>
    <t>M1959</t>
  </si>
  <si>
    <t>Passenger Lists of Vessels Arriving at St. Petersburg, Florida, December 1926 - March 1941</t>
  </si>
  <si>
    <t>M1960</t>
  </si>
  <si>
    <t>Compiled Military Service Records of Volunteer Union Soldiers Who Served in Organizations From the Territory of Dakota: 1st Battalion Cavalry</t>
  </si>
  <si>
    <t>M1961</t>
  </si>
  <si>
    <t>Compiled Military Service Records of Volunteer Union Soldiers Who Served in Organizations From the State of Delaware</t>
  </si>
  <si>
    <t>M1972</t>
  </si>
  <si>
    <t>Petitions for Naturalization From the U.S. District Court for the Southern District of New York, 1897-1944</t>
  </si>
  <si>
    <t>M1973</t>
  </si>
  <si>
    <t>Statistical Manifests of Alien Arrivals By Airplane at San Antonio, Texas, May 17, 1944 - March 1952</t>
  </si>
  <si>
    <t>M1992</t>
  </si>
  <si>
    <t>Compiled Military Service Records of Volunteer Union Soldiers Who Served With the United States Colored Troops: Infantry Organizations, 31st through 35th.</t>
  </si>
  <si>
    <t>M1993</t>
  </si>
  <si>
    <t>Compiled Military Service Records of Volunteer Union Soldiers Who Served With the United States Colored Troops: Infantry Organizations, 36th Through 40th</t>
  </si>
  <si>
    <t>M1994</t>
  </si>
  <si>
    <t>Compiled Military Service Records of Volunteer Union Soldiers Who Served With the United States Colored Troops: Infantry Organizations, 41st Through 46th</t>
  </si>
  <si>
    <t>M1995</t>
  </si>
  <si>
    <t>Naturalization Petition and Record Books for the US District Court for the Northern District of Ohio, Eastern Division, Cleveland, 1907-1946</t>
  </si>
  <si>
    <t>M1997</t>
  </si>
  <si>
    <t>Registration Affidavits of Alien Enemies and Alien Females for the District of Kansas Under the Presidential Proclamations of November 16, 1917 and April 19, 1918.</t>
  </si>
  <si>
    <t>M2000</t>
  </si>
  <si>
    <t>Compiled Military Service Records of Volunteer Union Soldiers Who Served with the United States Colored Troops: Infantry Organizations, 47th through 55th</t>
  </si>
  <si>
    <t>M2004</t>
  </si>
  <si>
    <t>Compiled Military Service Records of Union Soldiers Who Served in the 1st New York Volunteer Engineers</t>
  </si>
  <si>
    <t>M2009</t>
  </si>
  <si>
    <t>Work Projects Administration Transcript of Passenger Lists of Vessels arriving at New Orleans, Louisiana, 1813-1849</t>
  </si>
  <si>
    <t>M2012</t>
  </si>
  <si>
    <t>Appellate Case File No. 2161, United States v. The Amistad, 40 U.S. 518 (15 Peters 518), Decided March 9, 1841, and Related Lower Court and Department of Justice Records</t>
  </si>
  <si>
    <t>M2029</t>
  </si>
  <si>
    <t>Records of the Field Offices of the Freedmen's Branch, Office of the Adjutant General, 1872-1878</t>
  </si>
  <si>
    <t>M2044</t>
  </si>
  <si>
    <t>Crew Lists of Vessels Arriving at Ashland, Kenosha, Marinette, Sheboygan, Sturgeon Bay and Washburn, Wisconsin, 1926-1956</t>
  </si>
  <si>
    <t>M2062</t>
  </si>
  <si>
    <t>Southern Claims Commission Approved Claims, 1871-1880: Alabama</t>
  </si>
  <si>
    <t>M2079</t>
  </si>
  <si>
    <t>Final Revolutionary War Pension Payment Vouchers: Delaware</t>
  </si>
  <si>
    <t>M2084</t>
  </si>
  <si>
    <t>Indexes to Naturalization Records for the District Court, 1906-1991, and the U.S. Circuit Court, 1906-1911, Rhode Island</t>
  </si>
  <si>
    <t>M2094</t>
  </si>
  <si>
    <t>Southern Claims Commission Approved Claims, 1871-1880: Virginia.</t>
  </si>
  <si>
    <t>M2095</t>
  </si>
  <si>
    <t>Lists of Passengers Arriving at and Departing From the District of Fairfield, Connecticut, 1804-1889</t>
  </si>
  <si>
    <t>M2110</t>
  </si>
  <si>
    <t>Correspondence and Case Files of the Bureau of Pensions Pertaining to the Ex-Slave Pension Movement, 1892-1922</t>
  </si>
  <si>
    <t>M2113</t>
  </si>
  <si>
    <t>Applications for Headstones for U.S. Military Veterans, 1941-1949</t>
  </si>
  <si>
    <t>M2115</t>
  </si>
  <si>
    <t>MP63</t>
  </si>
  <si>
    <t>Administrative History Files, 1942 - 1946</t>
  </si>
  <si>
    <t>Pearl Harbor Muster Rolls</t>
  </si>
  <si>
    <t>Muster Rolls of U.S. Navy Ships, Stations, and Other Naval Activities, 01/01/1939-01/01/1949</t>
  </si>
  <si>
    <t>Original Record (AAD)</t>
  </si>
  <si>
    <t>Naval Group China Personnel Records, 1942-1945 (Records of Duty Locations for Naval Intelligence Personnel, 1942-1945)</t>
  </si>
  <si>
    <t>Certificate Stubs, South Dakota ( Southern (Sioux Falls) Division), 1905 - 1924</t>
  </si>
  <si>
    <t>Defendant Jacket Files for U.S. District Court, Western, Division of Arkansas, Fort Smith Division, 1866-1900</t>
  </si>
  <si>
    <t>Naturalization Petitions, Declarations and Oaths, Georgia (Savannah District), 1/1/1798 - 12/30/1861</t>
  </si>
  <si>
    <t>Bankruptcy Act of 1867 Case Files (U.S. District Court for the District of Colorado)</t>
  </si>
  <si>
    <t>American University</t>
  </si>
  <si>
    <t>The National Archives of Korea</t>
  </si>
  <si>
    <t>Case Files of Approved Pension Applications of Widows and Other Dependents of the Army and Navy Who Served Mainly in the Civil War and the War With Spain, 1861 - 1934</t>
  </si>
  <si>
    <t>Compiled Military Service Records of Volunteer Union Soldiers Who Served With the United States Colored Troops: Infantry Organizations, 56th through 138th</t>
  </si>
  <si>
    <t>Compiled Military Service Records of Volunteer Union Soldiers Who Served the United States Colored Troops: Brigade Band</t>
  </si>
  <si>
    <t>Fourth Registration Draft Cards, 1942 (District of Columbia)</t>
  </si>
  <si>
    <t>Death Reports in State Department Decimal File, 1910 to 1962 (I-15-E 205)</t>
  </si>
  <si>
    <t>World War II Honor List of Dead and Missing Army and Army Air Forces Personnel, 1946</t>
  </si>
  <si>
    <t>Presidential and Distinguished Unit Citations, 1967 - 1971</t>
  </si>
  <si>
    <t>Aerial Photographs, 1935 - 1970</t>
  </si>
  <si>
    <t>Photographs of Marine Corps Activities in Vietnam, 1962-1975 (Color)</t>
  </si>
  <si>
    <t>Black and White Color Photographs of US Air Force and Predecessor Agencies, Activities and Personnel - WWII and Korean War, ca 1940 - ca 1980</t>
  </si>
  <si>
    <t>Vis-Aid Index to the General Photographic Files of the Department of the Navy, 1958-1981</t>
  </si>
  <si>
    <t>Bankruptcy Act of 1898 Case Files (District of Columbia)</t>
  </si>
  <si>
    <t>National Oceanic and Atmospheric Administration (NOAA)</t>
  </si>
  <si>
    <t>Fourth Registration Draft Cards, 1942 (Delaware)</t>
  </si>
  <si>
    <t>Fourth Registration Draft Cards, 1942 (Maryland)</t>
  </si>
  <si>
    <t>Fourth Registration Draft Cards, 1942 (Pennsylvania)</t>
  </si>
  <si>
    <t>Fourth Registration Draft Cards, 1942 (Virginia)</t>
  </si>
  <si>
    <t>Fourth Registration Draft Cards, 1942 (West Virginia)</t>
  </si>
  <si>
    <t>Fourth Registration Draft Cards, 1942 (Idaho)</t>
  </si>
  <si>
    <t>Fourth Registration Draft Cards, 1942 (Oregon)</t>
  </si>
  <si>
    <t>Fourth Registration Draft Cards, 1942 (Washington State)</t>
  </si>
  <si>
    <t>War of 1812 Pension and Bounty Land Warrant Application Files</t>
  </si>
  <si>
    <t>Southern Claims Commission Approved Claims, 1871-1880</t>
  </si>
  <si>
    <t>Declarations of Intention for Citizenship, Texas (Dallas Division of the Northern District), 1906 - 1990</t>
  </si>
  <si>
    <t>Petitions for Naturalization, Missouri (Eastern (St. Louis) Division of the Eastern District), 1868 - 1991</t>
  </si>
  <si>
    <t>Declarations of Intention for Citizenship, Texas (Brownsville Division of the Southern District), 1907-1929</t>
  </si>
  <si>
    <t>Petitions for Naturalization, Texas (Brownsville Division of the Southern District), 1909-1928</t>
  </si>
  <si>
    <t>Petitions for Naturalization, Missouri (Western (Kansas City) Division of the Western District), 1909 - 1991</t>
  </si>
  <si>
    <t>Military and Overseas Petitions for Naturalization, Missouri (Northern (St. Joseph) Division of the Western District), 1943 - 1955</t>
  </si>
  <si>
    <t>Declarations of Intention for Citizenship, Texas (Corpus Christi Division of the Southern District), 1913-1955</t>
  </si>
  <si>
    <t>Petitions for Naturalization, Texas (Corpus Christi Division of the Southern District), 1913-1965</t>
  </si>
  <si>
    <t>Repatriation Oaths of Allegiance, Texas (Corpus Christi Division of the Southern District), 1940-1971</t>
  </si>
  <si>
    <t>Petitions for Naturalization Transferred from Other Courts, Texas (Corpus Christi Division of the Southern District), 1953-1971</t>
  </si>
  <si>
    <t>Petitions for Naturalization, Nebraska (North Platte Division), 1930 - 1950</t>
  </si>
  <si>
    <t>Petitions for Naturalization, Iowa (Cedar Rapids Division of the Northern District), 1913 - 1978</t>
  </si>
  <si>
    <t>Declarations of Intention for Citizenship, Texas (Houston Division of the Southern District), 1906-1980</t>
  </si>
  <si>
    <t>Petitions for Naturalization, Texas (Houston Division of the Southern District), 1907-09/30/1991</t>
  </si>
  <si>
    <t>Petitions for Naturalization Transferred from Other Courts, Texas (Houston Division of the Southern District), 1953-1983</t>
  </si>
  <si>
    <t>Repatriation Oaths of Allegiance, Texas (Houston Division of the Southern District), 1936-1968</t>
  </si>
  <si>
    <t>Declarations of Intention for Citizenship, Texas (Laredo Division of the Southern District), 1908-1985</t>
  </si>
  <si>
    <t>Petitions for Naturalization, Texas (Laredo Division of the Southern District), 1907-1988</t>
  </si>
  <si>
    <t>Petitions for Naturalization Transferred from Other Courts, Texas (Laredo Division of the Southern District), 1955-1990</t>
  </si>
  <si>
    <t>Repatriation Oaths of Allegiance, Texas (Houston Division of the Southern District), 1931-1982</t>
  </si>
  <si>
    <t>Indexes to Naturalization Petitions, Missouri (Eastern (St. Louis) Division of the Eastern District), 1910? - ca. 1956</t>
  </si>
  <si>
    <t>Index to Naturalizations, Nebraska (Omaha Division), ca. 1935 - ca. 1939</t>
  </si>
  <si>
    <t>Naturalization Index, Missouri (Western (Kansas City) Division of the Western District), ca. 1930 - ca. 1986</t>
  </si>
  <si>
    <t>Bankruptcy Act of 1898 Case Files (U.S. District Court for the District of Rhode Island)</t>
  </si>
  <si>
    <t>Bankruptcy Act of 1898 Case Files (U.S. District Court for the Southwestern (Joplin) Division of the Western District of Missouri)</t>
  </si>
  <si>
    <t>Bankruptcy Act of 1898 Case Files (U.S. District Court for the Lincoln Division of the District of Nebraska)</t>
  </si>
  <si>
    <t>Bankruptcy Act of 1898 Case Files (U.S. District Court for the Norfolk Division of the District of Nebraska)</t>
  </si>
  <si>
    <t>Bankruptcy Act of 1898 Case Files (U.S. District Court for the Omaha Division of the District of Nebraska)</t>
  </si>
  <si>
    <t>Bankruptcy Act of 1898 Case Files (U.S. District Court for the Fifth (Duluth) Division of the District of Minnesota)</t>
  </si>
  <si>
    <t>Bankruptcy Act of 1898 Case Files (U.S. District Court for the Southeastern (Cape Girardeau) Division of the Eastern District of Missouri)</t>
  </si>
  <si>
    <t>Bankruptcy Act of 1898 Case Files (U.S. District Court for the Second (Wichita) Division of the District of Kansas)</t>
  </si>
  <si>
    <t>Bankruptcy Act of 1898 Case Files (U.S. District Court for the Western (Council Bluffs) Division of the Southern District of Iowa)</t>
  </si>
  <si>
    <t>Declarations of Intention for Citizenship, West Virgina (Charleston Division of the Southern District), 1906 - 1952</t>
  </si>
  <si>
    <t>Bankruptcy Act of 1898 Case Files (U.S. District Court for the Southeastern (Fargo) Division of the District of North Dakota)</t>
  </si>
  <si>
    <t>Petitions for Naturalization Transferred from Other Courts, Texas (Abilene Division of the Northern District), 1955-1984</t>
  </si>
  <si>
    <t>Repatriation Oaths of Allegiance, Texas (Abilene Division of the Northern District), 1941-1961</t>
  </si>
  <si>
    <t>Petitions for Naturalization Transferred from Other Courts, Texas (Dallas Division of the Northern District), 1959-1992</t>
  </si>
  <si>
    <t>Repatriation Oaths of Allegiance, Texas (Dallas Division of the Northern District), 1940-1967</t>
  </si>
  <si>
    <t>Fourth Registration Draft Cards, 1942 (Arkansas)</t>
  </si>
  <si>
    <t>Fourth Registration Draft Cards, 1942 (Louisiana)</t>
  </si>
  <si>
    <t>Fourth Registration Draft Cards, 1942 (Oklahoma)</t>
  </si>
  <si>
    <t>Fourth Registration Draft Cards, 1942 (Texas)</t>
  </si>
  <si>
    <t>Alien Registration Forms (Texas), compiled 1940 - 1946</t>
  </si>
  <si>
    <t>Alien Registration Forms (Arkansas), compiled 1940 - 1946</t>
  </si>
  <si>
    <t>Alien Registration Forms (Louisiana), compiled 1940 - 1946</t>
  </si>
  <si>
    <t>Alien Registration Forms (Oklahoma), compiled 1940 - 1946</t>
  </si>
  <si>
    <t>Petitions for Naturalization Transferred from Other Courts, Texas (Austin Division of the Western District), 1953-1976</t>
  </si>
  <si>
    <t>Repatriation Oaths of Allegiance, Texas (Austin Division of the Western District), 1939-1966</t>
  </si>
  <si>
    <t>Declarations of Intention for Citizenship, Florida (Southern District, Miami Term), 1913 - 1990</t>
  </si>
  <si>
    <t>Petitions for Naturalization, Southern District of Florida (Miami Division), 1913-1991</t>
  </si>
  <si>
    <t>Bankruptcy Act of 1898 Case Files (U.S. District Court for the Northern (Peoria) Division of the Southern District of Illinois)</t>
  </si>
  <si>
    <t>Bankruptcy Act of 1898 Case Files (U.S. District Court for the Northern (Bay City) Division of the Eastern District of Michigan)</t>
  </si>
  <si>
    <t>Bankruptcy Act of 1898 Case Files (U.S. District Court for the Southern (Springfield) Division of the Southern District of Illinois)</t>
  </si>
  <si>
    <t>Bankruptcy Act of 1898 Case Files (U.S. District Court for the Eastern (Columbus) Division of the Southern District of Ohio)</t>
  </si>
  <si>
    <t>Bankruptcy Act of 1898 Case Files (U.S. District Court for the Western (Cincinnati) Division of the Southern District of Ohio)</t>
  </si>
  <si>
    <t>American Protective League Correspondence with Field Offices, 1917 - 1919</t>
  </si>
  <si>
    <t>Declarations of Intention for Citizenship, Texas (Beaumont Division of the Eastern District), 1906-1980</t>
  </si>
  <si>
    <t>Petitions for Naturalization, Texas (Beaumont Division of the Eastern District), 1906-09/30/1991</t>
  </si>
  <si>
    <t>Petitions for Naturalization Transferred from Other Courts, Texas (Beaumont Division of the Eastern District), 1955-1989</t>
  </si>
  <si>
    <t>Korean War Casualties</t>
  </si>
  <si>
    <t>Bankruptcy Act of 1898 Case Files (U.S. District Court for the New Albany Division of the Southern District of Indiana)</t>
  </si>
  <si>
    <t>Serialized Land Entry Case Files That Were Canceled, Relinquished, or Rejected, Topeka (Kansas) Land Office, ca. 1900 - ca. 1919</t>
  </si>
  <si>
    <t>Serialized Land Entry Case Files That Were Canceled, Relinquished, or Rejected, Dodge City (Kansas) Land Office, ca. 1900 - ca. 1919</t>
  </si>
  <si>
    <t>Serialized Land Entry Case Files That Were Canceled, Relinquished, or Rejected, Alliance (Nebraska) Land Office, ca. 1908 - ca. 1932</t>
  </si>
  <si>
    <t>Serialized Land Entry Case Files That Were Canceled, Relinquished, or Rejected, Valentine (Nebraska) Land Office, ca. 1909 - ca. 1918</t>
  </si>
  <si>
    <t>Serialized Land Entry Case Files That Were Canceled, Relinquished, or Rejected, Broken Bow (Nebraska) Land Office, ca. 1908 - ca. 1913</t>
  </si>
  <si>
    <t>Serialized Land Entry Case Files That Were Canceled, Relinquished, or Rejected, North Platte (Nebraska) Land Office, ca. 1902 - ca. 1922</t>
  </si>
  <si>
    <t>Serialized Land Entry Case Files That Were Canceled, Relinquished, or Rejected, Lincoln (Nebraska) Land Office, ca. 1905 - ca. 1920</t>
  </si>
  <si>
    <t>Serialized Land Entry Case Files That Were Canceled, Relinquished, or Rejected, O'Neill (Nebraska) Land Office, ca. 1900 - ca. 1914</t>
  </si>
  <si>
    <t>Declarations of Intention for Citizenship, Texas (Del Rio Division of the Western District), 1907-1981</t>
  </si>
  <si>
    <t>Petitions for Naturalization, Texas (Del Rio Division of the Western District), 1908-1982</t>
  </si>
  <si>
    <t>Petitions for Naturalization Transferred from Other Courts, Texas (Del Rio Division of the Western District), 1955-1981</t>
  </si>
  <si>
    <t>Repatriation Oaths of Allegiance, Texas (Del Rio Division of the Western District), 1941-1967</t>
  </si>
  <si>
    <t>Declarations of Intention for Citizenship, Texas (El Paso Division of the Western District), 1890-1906</t>
  </si>
  <si>
    <t>Declarations of Intention for Citizenship, Texas (El Paso Division of the Western District), 1906-1989</t>
  </si>
  <si>
    <t>Petitions for Naturalization Transferred from Other Courts, Texas (El Paso Division of the Western District), 1953-1987</t>
  </si>
  <si>
    <t>Repatriation Oaths of Allegiance, Texas (El Paso Division of the Western District), 1937-1969</t>
  </si>
  <si>
    <t>Bankruptcy Act of 1898 Case Files (U.S. District Court for the Northern Division of Maine)</t>
  </si>
  <si>
    <t>Selected Bankruptcy Act of 1898 Case Files (U.S. District Court for the Southern Division of Maine)</t>
  </si>
  <si>
    <t>Declarations of Intention for Citizenship, Texas (San Antonio Division of the Western District), 1906-1974</t>
  </si>
  <si>
    <t>Petitions for Naturalization, Texas (San Antonio Division of the Western District), 1907-1987</t>
  </si>
  <si>
    <t>Naturalization Certificate Stubs, Missouri (Western (Kansas City) Division of the Western District), 1907 - 1990</t>
  </si>
  <si>
    <t>Naturalization Certificate Stubs, Missouri (Northern (St. Joseph) Division of the Western District), 1907 - 1976</t>
  </si>
  <si>
    <t>Repatriation Oaths of Allegiance, Louisiana (New Orleans Term of the Eastern District), 1940 - 1970</t>
  </si>
  <si>
    <t>Petitions for Naturalization, Washington (Western District, Seattle Term), 1890 - 1991</t>
  </si>
  <si>
    <t>Declarations of Intention for Citizenship, Nebraska (North Platte Division), 1931 - 1951</t>
  </si>
  <si>
    <t>Petitions for Naturalization, Illinois (Eastern (Chicago) Division of the Northern District), 1906 - 1991</t>
  </si>
  <si>
    <t xml:space="preserve">Petitions for Naturalization, California (Central District, Los Angeles), 1887-1991 </t>
  </si>
  <si>
    <t>Applications for Headstones, compiled 01/01/1925 - 06/30/1970, documenting the period ca. 1776 - 1970</t>
  </si>
  <si>
    <t>American Protective League Registers of Members, 1918-1919</t>
  </si>
  <si>
    <t>American Protective League Sample of Record Cards, 1917-1919</t>
  </si>
  <si>
    <t>American Protective League Correspondence on Investigations, 1918 - 1919</t>
  </si>
  <si>
    <t>American Protective League Newsletters, 1918</t>
  </si>
  <si>
    <t>Fourth Registration Draft Cards, 1942 (Missouri)</t>
  </si>
  <si>
    <t>Fourth Registration Draft Cards, 1942 (Kansas)</t>
  </si>
  <si>
    <t>Fourth Registration Draft Cards, 1942 (Iowa)</t>
  </si>
  <si>
    <t>Fourth Registration Draft Cards, 1942 (Nebraska)</t>
  </si>
  <si>
    <t>Fourth Registration Draft Cards, 1942 (Minnesota)</t>
  </si>
  <si>
    <t>Coming Soon - Complete</t>
  </si>
  <si>
    <t>Fourth Registration Draft Cards, 1942 (North Dakota)</t>
  </si>
  <si>
    <t>Fourth Registration Draft Cards, 1942 (South Dakota)</t>
  </si>
  <si>
    <t>Petitions for Naturalization, New Jersey (Trenton Term), 1838 - 1988</t>
  </si>
  <si>
    <t>Index to Petitions for Naturalization and Declarations of Intention, New Jersey (Trenton Term), 1796 - 1988</t>
  </si>
  <si>
    <t>Declarations of Intention, Arizona (U.S. District Court for the Tucson Division of the District of Arizona), 1915-1985</t>
  </si>
  <si>
    <t>Petitions for Naturalization, Arizona (Tucson Division), 1915-1991</t>
  </si>
  <si>
    <t>Military Naturalization Petitions, Arizona (Tucson Division), 1918 - 1946</t>
  </si>
  <si>
    <t>Petitions for Naturalization Transferred from Other Courts, Arizona (Tucson Division), 1953 - 1990</t>
  </si>
  <si>
    <t>Petitions for Naturalization, California (Southern District), 1955-1991</t>
  </si>
  <si>
    <t>Fourth Registration Draft Cards, 1942 (California)</t>
  </si>
  <si>
    <t>Declarations of Intention, 1955-1991 (US District Court for Southern District of California)</t>
  </si>
  <si>
    <t>Repatriation Oaths of Allegiance, California (Southern District), 1955 - 1973</t>
  </si>
  <si>
    <t>Overseas Military Naturalization Petitions, Arizona (Tucson Division), 1954 - 1955</t>
  </si>
  <si>
    <t>Repatriation Oaths of Allegiance, Arizona (Tucson Division), 1936 - 1964</t>
  </si>
  <si>
    <t>Petitions for Naturalization Transferred from Other Courts, California (Southern District), 1955 - 1993</t>
  </si>
  <si>
    <t>Naturalization Depositions, California (Southern District), 1955 - 1982</t>
  </si>
  <si>
    <t>Naturalization Depositions, Arizona (Tucson Division), 1915 - 1919</t>
  </si>
  <si>
    <t>Monthly Naturalization Reports, California (U.S. District Court for the Southern District of California), 1955 - 1991</t>
  </si>
  <si>
    <t>Petitions for Naturalization, California (Northern District), 8/6/1903 - 12/29/1911</t>
  </si>
  <si>
    <t>Petitions for Naturalization, Nevada (Las Vegas Term), 1956-1991</t>
  </si>
  <si>
    <t>Petitions for Naturalization Transferred from Other Courts, Nevada (Las Vegas Term), 1957 - 1991</t>
  </si>
  <si>
    <t>Repatriation Oaths of Allegiance, Nevada (Las Vegas Term), 1963 - 1966</t>
  </si>
  <si>
    <t>Index to Selected Final [Pension] Payment Vouchers, 1818-64</t>
  </si>
  <si>
    <t>Atlanta Federal Penitentiary Inmate Case Files</t>
  </si>
  <si>
    <t>Bankruptcy Act of 1898 Case Files (U.S. District Court for the District of Wyoming)</t>
  </si>
  <si>
    <t>Petitions for Naturalization, Oregon (District Court), 1877 - 1991</t>
  </si>
  <si>
    <t>Bankruptcy Act of 1898 Case Files (U.S. District Court for the Jonesboro Division of the Eastern District of Arkansas)</t>
  </si>
  <si>
    <t>Petitions for Naturalization, Arizona (Phoenix Division), 1912-1991</t>
  </si>
  <si>
    <t>Declarations of Intention for Citizenship, Arizona (Phoenix Division), 1912-1972</t>
  </si>
  <si>
    <t>Repatriation Oaths of Allegiance, Arizona (Phoenix Division), 1929 - 1968</t>
  </si>
  <si>
    <t>Bankruptcy Act of 1898 Case Files (U.S. District Court for the Pueblo Division of the District of Colorado)</t>
  </si>
  <si>
    <t>Bankruptcy Act of 1898 Case Files (U.S. District Court for the District of Colorado)</t>
  </si>
  <si>
    <t>Petitions for Naturalization, Washington (Western District, Tacoma Term), 1896 - 7/1988</t>
  </si>
  <si>
    <t>Petitions for Naturalization Transferred from Other Courts, Arizona (Phoenix Division), 1953 - 1991</t>
  </si>
  <si>
    <t>Naturalization Depositions, Arizona (Phoenix Division), 1912 - 1919</t>
  </si>
  <si>
    <t>Declarations of Intention for Citizenship, New Jersey (Newark Term), 1914 - 1982</t>
  </si>
  <si>
    <t>Proofs of Citizenship for Seamen's Protection Certificates (New Bedford, Massachusetts), 1807 - 1851</t>
  </si>
  <si>
    <t>Records Relating to Seamen (Newport, Rhode Island), 1798 - 1862</t>
  </si>
  <si>
    <t>Military Petitions for Naturalization, Arizona (Phoenix Division), 1954 - 1955</t>
  </si>
  <si>
    <t>Declarations of Intention, California (U.S. District Court for the Southern (Los Angeles) Division of the Southern District of California), 1887-1994</t>
  </si>
  <si>
    <t>Petitions for Naturalization, Washington (Eastern District, Spokane Term), 1892 - 1991</t>
  </si>
  <si>
    <t>Index to Declarations of Intention for Citizenship, New Jersey (Newark Term), 1927 - 1950</t>
  </si>
  <si>
    <t>Naturalization Depositions, California (Central District), 1924 - 1981</t>
  </si>
  <si>
    <t>Petitions for Naturalization Transferred from Other Courts, California (Central District), 1953 - 1995</t>
  </si>
  <si>
    <t>Depositions for Naturalization Transferred from Other Courts, California (Central District), 1949 - 1976</t>
  </si>
  <si>
    <t>Petitions for Naturalization Transferred to Other Courts, California (Central District), 1956 - 1976</t>
  </si>
  <si>
    <t>Overseas Military Naturalization Petitions, California (Central (Los Angeles) Division of the Southern District), 1942 - 1955</t>
  </si>
  <si>
    <t>Military Petitions for Naturalization, California (Central (Los Angeles) District of the Southern District), 1918-1946</t>
  </si>
  <si>
    <t>Military Repatriation Oaths of Allegiance, California (Central (Los Angeles) Division of the Southern District), 1922 - 1946</t>
  </si>
  <si>
    <t>Military Naturalization Depositions, California (Central (Los Angeles) Division of the Southern District), 1932 - 1948</t>
  </si>
  <si>
    <t>Fourth Registration Draft Cards, 1942 (Ohio)</t>
  </si>
  <si>
    <t>Fourth Registration Draft Cards, 1942 (Wisconsin)</t>
  </si>
  <si>
    <t>Fourth Registration Draft Cards, 1942 (Michigan)</t>
  </si>
  <si>
    <t>Fourth Registration Draft Cards, 1942 (Illinois)</t>
  </si>
  <si>
    <t>Fourth Registration Draft Cards, 1942 (Indiana)</t>
  </si>
  <si>
    <t>Repatriation Oaths of Allegiance, California (Central District), 1936 - 1971</t>
  </si>
  <si>
    <t>Lists of Alien Naturalization Notices, California (Central (Los Angeles) Division of the Southern District), 1942 - 1951</t>
  </si>
  <si>
    <t>Farm Ownership Case Files, Region 4 (Raleigh), 1938 - 1946</t>
  </si>
  <si>
    <t>Alien and Japanese American Registration Forms (Oregon), 1942 - 1946</t>
  </si>
  <si>
    <t>Alien and Japanese American Registration Forms (Idaho), 1942 - 1946</t>
  </si>
  <si>
    <t>Farm Ownership Case Files, Region 5 (Montgomery), 1938 - 1946</t>
  </si>
  <si>
    <t>Farm Ownership Case Files, Region 6 (Little Rock), 1938 - 1946</t>
  </si>
  <si>
    <t>Petitions for Naturalization, Washington (Eastern District, Yakima Term), 1907 - 9/30/1991</t>
  </si>
  <si>
    <t>Pardons Under Amnesty Proclamations, compiled 1865 - 1866</t>
  </si>
  <si>
    <t>Enumeration and Enrollment Censuses, compiled 1893—1913</t>
  </si>
  <si>
    <t>Declarations of Intention for Citizenship, Oregon, 1897 - 1911</t>
  </si>
  <si>
    <t>Declarations of Intention, 1907-1952, U.S. District Court for the Eastern (Helena) Division of the Eastern District of Arkansas.</t>
  </si>
  <si>
    <t>Petitions for Naturalization, 1909-1953, U.S. District Court for the Eastern (Helena) Division of the Eastern District of Arkansas.</t>
  </si>
  <si>
    <t>Declarations of Intention for Citizenship, Louisiana (Alexandria Division of the Western District), 1919 - 1984</t>
  </si>
  <si>
    <t>Petitions for Naturalization, Louisiana (Alexandria Division of the Western District), 1922 - 1991</t>
  </si>
  <si>
    <t>Petitions for Naturalization, Louisiana (U.S. District Court for the Lake Charles Division of the Western District), 1921 - 1988</t>
  </si>
  <si>
    <t>Declarations of Intention for Citizenship, Louisisana (Lake Charles Division), 1919 - 1982</t>
  </si>
  <si>
    <t>Declarations of Intention for Citizenship, Louisiana (Monroe Division of the Western District), 1929 - 1956</t>
  </si>
  <si>
    <t>Petitions for Naturalization, Louisiana (Monroe Division of the Western District), 1929 - 1955</t>
  </si>
  <si>
    <t>Petitions for Naturalization, Louisiana (Opelousas Division of the Western District), 1918 - 1955</t>
  </si>
  <si>
    <t>Declarations of Intention for Citizenship, Louisiana (Opelousas Division of the Western District), 1918 - 1956</t>
  </si>
  <si>
    <t>Declarations of Intention for Citizenship, Iowa (Southern (Creston) Division of the Southern District), 1930 - 1950</t>
  </si>
  <si>
    <t>Petitions for Naturalization, Iowa (Southern (Creston) Division of the Southern District), 1930 - 1951</t>
  </si>
  <si>
    <t>Petitions for Naturalization, Iowa (Central (Des Moines) Division of the Southern District), 1915 - 1990</t>
  </si>
  <si>
    <t>Declarations of Intention for Citizenship, Iowa (Eastern (Dubuque) Division of the Northern District), 1914 - 1965</t>
  </si>
  <si>
    <t>Petitions for Naturalization, Iowa (Eastern (Dubuque) Division of the Northern District), 1915 - 1962</t>
  </si>
  <si>
    <t>Declarations of Intention for Citizenship, Iowa (Central (Fort Dodge) Division of the Northern District), 1917 - 1977</t>
  </si>
  <si>
    <t>Declarations of Intention for Citizenship, Louisiana (Shreveport Division of the Western District), 1906 - 1986</t>
  </si>
  <si>
    <t>Petitions for Naturalization, Louisiana (Shreveport Division of the Western District), 1902 - 09/30/1991</t>
  </si>
  <si>
    <t>Petitions for Naturalization Transferred from Other Courts, Louisiana (Shreveport Division of the Western District), 1954 - 1993</t>
  </si>
  <si>
    <t>Naturalization Case Files, Colorado, (Denver Term), 1876 - 1947</t>
  </si>
  <si>
    <t>Declarations of Intention for Citizenship, Colorado (Denver Term), 1877 - 1966</t>
  </si>
  <si>
    <t>Court Orders Granting Petitions for Naturalization, Colorado (Denver Term), 1952 - 1966</t>
  </si>
  <si>
    <t>Petitions for Naturalization, Iowa (Central (Fort Dodge) Division of the Northern District), 1909 - 1977</t>
  </si>
  <si>
    <t>Declarations of Intention for Citizenship, Iowa (Central Division of the Northern District, Mason City Term), 1944 - 1958</t>
  </si>
  <si>
    <t>Petitions for Naturalization, Iowa (Central Division of the Northern District, Mason City Term), 1944 - 1961</t>
  </si>
  <si>
    <t>Declarations of Intention for Citizenship, Iowa (Ottumwa Division of the Southern District), 1916 - 1951</t>
  </si>
  <si>
    <t>Petitions for Naturalization, Iowa (Ottumwa Division of the Southern District), 1917 - 1951</t>
  </si>
  <si>
    <t>Declarations of Intention for Citizenship, Iowa (Western (Sioux City) Division of the Northern District), 1932 - 1983</t>
  </si>
  <si>
    <t>WWI American Expeditionary Forces, Officer Experience Reports</t>
  </si>
  <si>
    <t>Petitions for Naturalization, Iowa (Western (Sioux City) Division of the Northern District), 1932 - 1990</t>
  </si>
  <si>
    <t>Declarations of Intention for Citizenship, Iowa (Eastern Division of the Northern District, Waterloo Term), 1944 -1958</t>
  </si>
  <si>
    <t>Petitions for Naturalization, Iowa (Eastern Division of the Northern District, Waterloo Term), 1944 - 1962</t>
  </si>
  <si>
    <t>Petitions For Naturalization, Alabama (Birmingham), 1909 - 1963</t>
  </si>
  <si>
    <t>Final Statements, 1862-1899</t>
  </si>
  <si>
    <t>Petitions for Naturalization, New Jersey (Camden Term), 1932 - 1981</t>
  </si>
  <si>
    <t>Cemetery Relocation Files, 1937-1985</t>
  </si>
  <si>
    <t>Registers of Deaths of Volunteers, compiled 1861 - 1865</t>
  </si>
  <si>
    <t>Family Removal and Population Readjustment Case Files, 1937 - 1948</t>
  </si>
  <si>
    <t>Bankruptcy Act of 1898 Case Files, 1898 - 1959</t>
  </si>
  <si>
    <t>Bankruptcy Act of 1898 Case Files, 1898 - 1969</t>
  </si>
  <si>
    <t>Petitions for Naturalization, Georgia (Atlanta Division), 1912 - 1991</t>
  </si>
  <si>
    <t>Petitions for Naturalization, South Carolina (U.S. Circuit Court of the Eastern District), 1855 - 1906</t>
  </si>
  <si>
    <t>Orders and Petitions Concerning Naturalization, Colorado (Pueblo Division), 1926 - 1949</t>
  </si>
  <si>
    <t>Record of Applications for Removal of Restrictions, 1908-1927</t>
  </si>
  <si>
    <t>Correspondence Relating to Naturalization, Oklahoma (Western District), 1909 - 1960</t>
  </si>
  <si>
    <t>Petitions for Naturalization, Oklahoma (Western District), 1908 - 1932</t>
  </si>
  <si>
    <t>Declarations of Intention for Citizenship, Oklahoma (Western District), 1908 - 1932</t>
  </si>
  <si>
    <t>Declarations of Intention for Citizenship, Oklahoma (Western District), 1932 - 1974</t>
  </si>
  <si>
    <r>
      <rPr>
        <u/>
        <sz val="12"/>
        <color rgb="FF1155CC"/>
        <rFont val="Calibri"/>
      </rPr>
      <t>Petitions for Naturalization, Oklahoma (Western District), 1932 - 09/30/1991</t>
    </r>
    <r>
      <rPr>
        <sz val="12"/>
        <color rgb="FF000000"/>
        <rFont val="Calibri"/>
      </rPr>
      <t xml:space="preserve"> </t>
    </r>
  </si>
  <si>
    <t>Petitions for Naturalization Transferred from Other Courts, Oklahoma (Western District), 1954 - 1974</t>
  </si>
  <si>
    <t>Stubs of Naturalization Certificates, Oklahoma (Western District), 1907 - 1929</t>
  </si>
  <si>
    <t>Index to Applicants for Citizenship, Oklahoma (Western District), ca. 1930 - ca. 1944</t>
  </si>
  <si>
    <t>Petitions for Naturalization, Alaska (U.S. District Court for the Anchorage Division), 1960 - 1991</t>
  </si>
  <si>
    <t>Bankruptcy Act of 1898 Case Files (U.S. District Court for the Memphis Division of the District of Tenessee)</t>
  </si>
  <si>
    <t>Bankruptcy Act of 1841 Case Files (U.S. District Court for the Nashville Division of the District of Tenessee)</t>
  </si>
  <si>
    <t>Declarations of Intention for Citizenship, Missouri (Southeastern (Cape Girardeau) Division of the Eastern District), 1907 - 1958</t>
  </si>
  <si>
    <t>Petitions for Naturalization, Missouri (Southeastern (Cape Girardeau) Division of the Eastern District), 1907 - 1979</t>
  </si>
  <si>
    <t>Declarations of Intention for Citizenship, Missouri (Northern (Hannibal) Division of the Eastern District), 1870 - 1951</t>
  </si>
  <si>
    <t>Petitions for Naturalization, Missouri (Northern (Hannibal) Division of the Eastern District), 1907 - 1976</t>
  </si>
  <si>
    <t>Petitions for Naturalization, Missouri (Central (Jefferson City) Division), 1938 - 1982</t>
  </si>
  <si>
    <t>Declarations of Intention for Citizenship, Missouri (Southwestern (Joplin) Division of the Western District), 1907 - 1973</t>
  </si>
  <si>
    <t>Petitions for Naturalization, Missouri (Southwestern (Joplin) Division of the Western District), 1930 - 1974</t>
  </si>
  <si>
    <t>Index to Naturalization Petitions, Missouri (Central (Jefferson City) Division), 1938 - 1974</t>
  </si>
  <si>
    <t>Petitions for Naturalization, Missouri (Western (Kansas City) Division of the Western District), 1906 - 1909</t>
  </si>
  <si>
    <t>Declarations of Intention for Citizenship, Missouri (Western (Kansas City) Division of the Western District), 1882 - 1987</t>
  </si>
  <si>
    <t>Petitions for Naturalization, Missouri (Northern (St. Joseph) Division of the Western District), 1907 - 1976</t>
  </si>
  <si>
    <t>Declarations of Intention for Citizenship, Missouri (Northern (St. Joseph) Division of the Western District), 1907 - 1976</t>
  </si>
  <si>
    <t>Petitions for Naturalization, Missouri (Eastern (St. Louis) Division of the Eastern District), 1855 - 1911</t>
  </si>
  <si>
    <t>Declarations of Intention for Citizenship, Missouri (Eastern (St. Louis) Division of the Eastern District), 1890 - 1991</t>
  </si>
  <si>
    <t>Declarations of Intention for Citizenship, Nebraska (Grand Island Division), 1930 - 1951</t>
  </si>
  <si>
    <t>Petitions for Naturalization, Nebraska (Grand Island Division), 1923 - 1950</t>
  </si>
  <si>
    <t>Declarations of Intention for Citizenship, Nebraska (Hastings Division), 1931 -1951</t>
  </si>
  <si>
    <t>Petitions for Naturalization, Nebraska (Hastings Division), 1924 - 1951</t>
  </si>
  <si>
    <t>Declarations of Intention for Citizenship, Nebraska (Norfolk Division), 1930 - 1941</t>
  </si>
  <si>
    <t>Petitions for Naturalization, Nebraska (Norfolk Division), 1930 - 1951</t>
  </si>
  <si>
    <t>Declarations of Intention for Citizenship, Nebraska (Lincoln Division), 1933 - 1963</t>
  </si>
  <si>
    <t>Declarations of Intention for Citizenship, Nebraska (Omaha Division), 1867 - 1909</t>
  </si>
  <si>
    <t>Petitions for Naturalization, Nebraska (Omaha Division), 1876 - 1989</t>
  </si>
  <si>
    <t>Petitions for Naturalization, Nebraska (Lincoln Division), 1933 - 1989</t>
  </si>
  <si>
    <t>Petitions for Naturalization, Florida (Tampa Term), 1907 - 1991</t>
  </si>
  <si>
    <t>Declarations of Intention for Citizenship, South Dakota (Western (Deadwood) Division), 1890 - 1900</t>
  </si>
  <si>
    <t>Declarations of Intention for Citizenship, South Dakota (Southern (Sioux Falls) Division), 1894 - 1906</t>
  </si>
  <si>
    <t>Declarations of Intention for Citizenship, South Dakota (Central (Pierre) Division), 1892 - 1892</t>
  </si>
  <si>
    <t>Petitions for Naturalization, South Dakota (Southern (Sioux Falls) Division), 1906 - 1928</t>
  </si>
  <si>
    <t>Declarations of Intention for Citizenship (U.S. Territorial Court for the Second (Yankton) District of the District of Dakota), ca. 1861 - ca. 1883</t>
  </si>
  <si>
    <t>Application Files for Creek Equalization Payments, 1912-1921</t>
  </si>
  <si>
    <t>New Mexico Declaration of Intention Record Books (First Judicial District), 1882 - 1917</t>
  </si>
  <si>
    <t>New Mexico Naturalization Record Books (First Judicial District), 1898 - 1906</t>
  </si>
  <si>
    <t>New Mexico Petitions for Naturalization (First Judicial District), 1906 - 1917</t>
  </si>
  <si>
    <t>New Mexico Certificates of Naturalization (First Judicial District), 1907 - 1917</t>
  </si>
  <si>
    <t>Fourth Registration Draft Cards, 1942 (Colorado)</t>
  </si>
  <si>
    <t>Fourth Registration Draft Cards, 1942 (Utah)</t>
  </si>
  <si>
    <t>Fourth Registration Draft Cards, 1942 (Wyoming)</t>
  </si>
  <si>
    <t>Fourth Registration Draft Cards, 1942 (Montana)</t>
  </si>
  <si>
    <t>New Mexico Naturalization Declarations and Petitions (U.S. District Court), 1912 - 1963</t>
  </si>
  <si>
    <t>Case Files of Deceased and Deserted Seamen, 1873 - 1911</t>
  </si>
  <si>
    <t>New Mexico Declarations of Intention for Naturalization (Fourth Judicial District), 1906 - 1909</t>
  </si>
  <si>
    <t>New Mexico Petitions for Naturalization (Fourth Judicial District), 1906 - 1912</t>
  </si>
  <si>
    <t>Case Files of Deceased and Deserted Seamen, 1912 - 1965</t>
  </si>
  <si>
    <t>Returns from U.S. Consuls Relating to Wages and Effects of Deceased Seamen (Massachusetts), 1872 - 1897</t>
  </si>
  <si>
    <t>Case Files of Deceased and Deserted Seamen, 1909 - 1951</t>
  </si>
  <si>
    <t>Album of Criminals, compiled 1906 - 1906</t>
  </si>
  <si>
    <t>Bankruptcy Act of 1898 Case Files, 1901 - 1945</t>
  </si>
  <si>
    <t>Petitions for Naturalization, Georgia (Athens Division), 1910 - 1991</t>
  </si>
  <si>
    <t>Naturalization Repatriation Case Files, Ohio (Eastern (Cleveland) Division of the Northern District), 1936 - 1976</t>
  </si>
  <si>
    <t>Petitions for Naturalization, Georgia (Macon Division), 1907 - 1991</t>
  </si>
  <si>
    <t>Petitions for Naturalization, Georgia (Columbus Division), 1907 - 1991</t>
  </si>
  <si>
    <t>Montana Naturalization Petition and Record Book (Butte Term), 1926 - 1926</t>
  </si>
  <si>
    <t>Montana Naturalization Petitions (Helena Term), 1907 - 1927</t>
  </si>
  <si>
    <t>Montana Citizenship Record Book (Helena Term), 1891 - 1898</t>
  </si>
  <si>
    <t>Montana Naturalization Records (Helena Term), 1894 - 1906</t>
  </si>
  <si>
    <t>Montana Index to Naturalization Records (Helena Term), 1894 - 1906</t>
  </si>
  <si>
    <t>Montana Naturalization Petition and Record Books (Butte Term), 1910 - 1929</t>
  </si>
  <si>
    <t>Montana Declarations of Intention for Naturalization (Great Falls Term), 1924 - 1924</t>
  </si>
  <si>
    <t>Montana Declarations of Intention for Naturalization (Helena Term), 1892 - 1929</t>
  </si>
  <si>
    <t>Naturalization Petitions and Records, Michigan (Southern (Detroit) Division of the Eastern District), 1906 - 1991</t>
  </si>
  <si>
    <t>Montana Citizenship Record Books (Butte Term), 1894 - 1903</t>
  </si>
  <si>
    <t>Montana Index to Citizenship Record Book (Butte Term), 1894 - 1903</t>
  </si>
  <si>
    <t>Montana Declarations of Intention for Naturalization (Butte Term), 1894 - 1902</t>
  </si>
  <si>
    <t>Montana Index to Declarations of Intention for Naturalization (Butte Term), 1894 - 1902</t>
  </si>
  <si>
    <t>Montana Declarations of Intention for Naturalization (Helena Term), 1891 - 1893</t>
  </si>
  <si>
    <t>Montana Index to Citizenship Record Books (Butte Term), 1894 - 1903</t>
  </si>
  <si>
    <t>Montana Declarations of Intention (Bozeman), 1868 - 1885</t>
  </si>
  <si>
    <t>Passports Surrendered to US Customs Officials, 1917</t>
  </si>
  <si>
    <t>Passport Applications (Chicago, NYC, New Orleans, San Francisco, Seattle), 191401925</t>
  </si>
  <si>
    <t>Special Passport Applications (Military, Civilian Federal Employees and Dependents), 1914-1925</t>
  </si>
  <si>
    <t>Special Diplomatic Passport Applications, 1916-1925</t>
  </si>
  <si>
    <t>Repatriation Records, Michigan (Southern (Detroit) Division of the Eastern District), 1918 - 1970</t>
  </si>
  <si>
    <t>Overseas Military Naturalization Petitions and Records, Michigan (Southern (Detroit) Division of the Eastern District), 1942 - 1956</t>
  </si>
  <si>
    <t>Naturalization Application Files, Michigan (Southern (Detroit) Division of the Eastern District), 1837 - 1897</t>
  </si>
  <si>
    <t>Declarations of Intention, Michigan (Southern (Detroit) Division of the Eastern District), 1856 - 1989</t>
  </si>
  <si>
    <t>Index to Naturalization Records, Ohio (Western (Cincinnati) Division of the Southern District), 1852 - 1906</t>
  </si>
  <si>
    <t>Naturalization Journals, Ohio (Western (Cincinnati) Division of the Southern District), 1858 - 1906</t>
  </si>
  <si>
    <t>Index to Declarations of Intention and Petitions for Naturalization, Ohio (Western (Cincinnati) Division of the Southern District), 1906 - 1942</t>
  </si>
  <si>
    <t>Naturalization Petitions and Records, Ohio (Western (Cincinnati) Division of the Southern District), 1906 - 1963</t>
  </si>
  <si>
    <t>Declarations of Intention, Ohio (Western (Cincinnati) Division of the Southern District), 1906 - 1956</t>
  </si>
  <si>
    <t>Naturalization Repatriation Petitions, Ohio (Western (Cincinnati) Division of the Southern District), 1935 - 1966</t>
  </si>
  <si>
    <t>Naturalization Final Papers, Ohio (Western (Cincinnati) Division of the Southern District), 1859 - 1906</t>
  </si>
  <si>
    <t>Lists of United States Residents Serving in the Canadian Expeditionary Force and Australian Imperial Force, 1917-1918</t>
  </si>
  <si>
    <t>Lists of Men Ordered to Report to Local Board for Military Duty in the District of Columbia, 1917-1918</t>
  </si>
  <si>
    <t>Index to Naturalization Petitions, Illinois (Eastern (Chicago) Division of the Northern District), 1926 - 1979</t>
  </si>
  <si>
    <t>Definitive List of Slaves and Property, ca. 1827 - ca. 1828</t>
  </si>
  <si>
    <t>Descriptive Lists of Colored Volunteers, compiled 1864 - 1864</t>
  </si>
  <si>
    <t>Petitions for Naturalization, Idaho (Southern (Boise) Division), 1903 - 1981</t>
  </si>
  <si>
    <t>Petitions for Naturalization, Idaho (Southern (Boise) Division), 1903-1981</t>
  </si>
  <si>
    <t>Registers of Deaths in the Regular Army, compiled 1860 - 1889</t>
  </si>
  <si>
    <t>Lists of Deaths in the United States Naval Service During the Civil War, compiled 1861 - 1865</t>
  </si>
  <si>
    <t>Register of U.S. Colored Troop Deaths During the Civil War, compiled 1861 - 1865</t>
  </si>
  <si>
    <t>Passport Applications for Declarants, 1907—1911 and 1914—1920</t>
  </si>
  <si>
    <t>Insular Passport Applications for Residents of Puerto Rico and the Philippines, 1913—1925</t>
  </si>
  <si>
    <t>Passport Applications Filed at U.S. Territories and Possessions, 1907—1925 (Honolulu, HI, Philippine Islands, Puerto Rico)</t>
  </si>
  <si>
    <t>Emergency Passport Applications Filed at Diplomatic Posts Abroad, 1907—1923</t>
  </si>
  <si>
    <t>Emergency Passport Applications, 1906—1925 (Argentina thru Venezuela)</t>
  </si>
  <si>
    <t>Applications for Certificates of identity for U.S. Citizens Living in Germany, 1920-1921</t>
  </si>
  <si>
    <t>Consular Registration Certificates, 1916-1925</t>
  </si>
  <si>
    <t>Registration Certificates for Widows, Divorced Women and Minors, compiled 1907 - 1914</t>
  </si>
  <si>
    <t>Naturalization Petitions, Ohio (Eastern (Columbus) Division of the Southern District), 1917 - 1947</t>
  </si>
  <si>
    <t>Certificate of Naturalization Stubs, Ohio (Eastern (Columbus) Division of the Southern District), 1916 - 1926</t>
  </si>
  <si>
    <t>Declarations of Intention, Ohio (Western Division of the Southern District (Dayton Term)), 1916 - 1951</t>
  </si>
  <si>
    <t>Naturalization Petitions, Ohio (Western Division of the Southern District (Dayton Term)), 1916 - 1951</t>
  </si>
  <si>
    <t>Declarations of Intention for Citizenship, Alabama (Mobile Division of the Southern District), 1890 - 1986</t>
  </si>
  <si>
    <t>Rosters of Guerrillas and Philippine Scouts, 1942 - 1978</t>
  </si>
  <si>
    <t>Philippine Veterans Affairs Office (PVAO)</t>
  </si>
  <si>
    <t>Guerrilla Unit Recognition Files, 1941 - 1948</t>
  </si>
  <si>
    <t>Naturalization Petitions, Alabama (Mobile), 1906 - 1969</t>
  </si>
  <si>
    <t>Certificate of Naturalization Stubs, Ohio (Western Division of the Southern District (Dayton Term)), 1916 - 1927</t>
  </si>
  <si>
    <t>Records Relating to Facts for Declarations of Intention, Ohio (Western Division of the Southern District (Dayton Term)), 1916 - 1930</t>
  </si>
  <si>
    <t>Index to Declarations of Intention, Ohio (Western (Toledo) Division of the Northern District), 1878 - 1884</t>
  </si>
  <si>
    <t>Declarations of Intention, Ohio (Western (Toledo) Division of the Northern District), 1878 - 1884</t>
  </si>
  <si>
    <t>Declarations of Intention for Citizenship, Ohio (Western (Toledo) Division of the Northern District), 1907 - 1990</t>
  </si>
  <si>
    <t>Declarations of Intentions for Minors, Ohio (Western (Toledo) Division of the Northern District), 1878 - 1880</t>
  </si>
  <si>
    <t>Index to Petitions for Naturalization, Ohio (Western (Toledo) Division of the Northern District), ca. 1932 - 1949</t>
  </si>
  <si>
    <t>Index to Naturalization Journal, Ohio (Western (Toledo) Division of the Northern District), 1875 - 1900</t>
  </si>
  <si>
    <t>Naturalization Journal, Ohio (Western (Toledo) Division of the Northern District), 1875 - 1900</t>
  </si>
  <si>
    <t>Declarations of Intention for Citizenship, Alabama (Montgomery Division of the Middle District), 1907-1960</t>
  </si>
  <si>
    <t>Petitions for Naturalization, Kentucky (Louisville Term), 1906 - 1978</t>
  </si>
  <si>
    <t>Declarations of Intention for Citizenship, Kentucky (Western District, Louisville Term), 1906 - 1976</t>
  </si>
  <si>
    <t>Petitions for Naturalization, Kentucky (Bowling Green Term), 1915 - 1976</t>
  </si>
  <si>
    <t>Naturalization Cards, Colorado, 1880 - 1906</t>
  </si>
  <si>
    <t>Petitions for Naturalization, Tennessee (Eastern (Jackson) Division of the Western District), 1921 - 1929</t>
  </si>
  <si>
    <t>Petitions for Naturalization, Tennessee (Western (Memphis) Division of the Western District), 1907 - 1963</t>
  </si>
  <si>
    <t>Press Releases and Related Records, compiled 1942 - 1945</t>
  </si>
  <si>
    <t>Crew Lists and Returns of Seamen, 1797 - 1818</t>
  </si>
  <si>
    <t>Crew Lists for the Port of Salem and Beverly, 1797 - 1934</t>
  </si>
  <si>
    <t>Shipping Articles for the Port of Salem and Beverly, 1810 - 1899</t>
  </si>
  <si>
    <t>Revolutionary War Service and Imprisonment Cards</t>
  </si>
  <si>
    <t>War of 1812 Service Records (Lake Erie)</t>
  </si>
  <si>
    <t>Petitions for Naturalization, Kentucky (Covington Term), 1910 - 1991</t>
  </si>
  <si>
    <t>Declarations of Intention for Citizenship, Kentucky (Eastern District, Covington Term), 1911 - 1980</t>
  </si>
  <si>
    <t>Naturalization Certificate Stubs, Georgia (Americus Division), 1926 - 1983</t>
  </si>
  <si>
    <t>Naturalization Certificate Stubs, Georgia (Athens Division), 1930 - 1991</t>
  </si>
  <si>
    <t>Declarations of Intention for Citizenship, Georgia (Athens Division of the Middle District), 1907 - 1985</t>
  </si>
  <si>
    <t>Petitions for Naturalization, Georgia (Savannah Division), 1907 - 1991</t>
  </si>
  <si>
    <t>Petitions for Naturalization, Florida (Fort Lauderdale Term), 1976 - 1987</t>
  </si>
  <si>
    <t>Petitions for Naturalization, Florida (Fort Pierce Term), 1982 - 1984</t>
  </si>
  <si>
    <t>Petitions for Naturalization, Florida (Gainesville Term), 1930 - 1987</t>
  </si>
  <si>
    <t>Petitions for Naturalization, Florida (Jacksonville Term), 1880 - 1975</t>
  </si>
  <si>
    <t>Petitions for Naturalization, Florida (Key West Term), 1847 - 1969</t>
  </si>
  <si>
    <t>Petitions for Naturalization, Florida (Orlando Term), 1973 - 1991</t>
  </si>
  <si>
    <t>Petitions for Naturalization, Florida (Pensacola Term), 1884 - 1972</t>
  </si>
  <si>
    <t>Petitions for Naturalization, Florida (Tallahassee Term), 1929 - 1987</t>
  </si>
  <si>
    <t>Petitions for Naturalization, Florida (West Palm Beach Term), 1975 - 1986</t>
  </si>
  <si>
    <t>Declarations of Intention for Citizenship, Florida (Northern District, Gainesville Term), 1930 - 1988</t>
  </si>
  <si>
    <t>Declarations of Intention for Citizenship, Florida (Southern District, Jacksonville Term), 1892 - 1928</t>
  </si>
  <si>
    <t>Declarations of Intention for Citizenship, Florida (Southern District, Key West Term), 1867 - 1957</t>
  </si>
  <si>
    <t>Declarations of Intention for Citizenship, Florida (Middle District, Orlando Term), 1963 - 1990</t>
  </si>
  <si>
    <t>Declarations of Intention for Citizenship, Florida (Northern District, Pensacola Term), 1868 - 1945</t>
  </si>
  <si>
    <t>Declarations of Intention for Citizenship, Florida (Northern District, Tallahassee Term), 1930 - 1985</t>
  </si>
  <si>
    <t>Declarations of Intention for Citizenship, Florida (Middle District, Tampa Term), 1909 - 1976</t>
  </si>
  <si>
    <t>Applications for Enrollment and Allotment of Washington Indians, 1911 - 1919</t>
  </si>
  <si>
    <t>Petitions for Naturalization Transferred from Other Courts, Geogia (Augusta Division), 1953 - 1969</t>
  </si>
  <si>
    <t>Petitions for Naturalization, Georgia (Augusta Division), 1909 - 1970</t>
  </si>
  <si>
    <t>Declarations of Intention for Citizenship, Georgia (Augusta Division of the Southern District), 1909 - 1970</t>
  </si>
  <si>
    <t>Declarations of Intention for Citizenship, Georgia (Rome Division of the Northern District), 1906 - 1964</t>
  </si>
  <si>
    <t>First Registration Draft Cards for the State of Arkansas, 1940 - 1945</t>
  </si>
  <si>
    <t>Draft Registration Cards for the State of Louisiana, 1940 - 1945</t>
  </si>
  <si>
    <t>Draft Registration Cards for Oklahoma, 1940-1945</t>
  </si>
  <si>
    <t>Draft Registration Cards for Texas, 1940-1945</t>
  </si>
  <si>
    <t>Second Registration Draft Cards for the State of Arkansas, 1948 - 1959</t>
  </si>
  <si>
    <t>Second Registration Draft Cards for the State of Louisiana, 1948 - 1959</t>
  </si>
  <si>
    <t>Petitions for Naturalization Transferred from Other Courts, George (Macon Division), 1954 - 1991</t>
  </si>
  <si>
    <t>Naturalization Petitions Transferred from Other Courts, Georgia (Valdosta Division), 1953 - 1983</t>
  </si>
  <si>
    <t>Petitions for Naturalization Transferred from Other Courts, North Carolina (Raleigh Term of the Eastern District), 1987 - 1996</t>
  </si>
  <si>
    <t>Declarations of Intention for Citizenship, South Carolina (District Court for the Charleston Division), 1886-1991</t>
  </si>
  <si>
    <t>Petitions for Naturalization, South Carolina (Columbia Division), 1866 - 1991</t>
  </si>
  <si>
    <t>Petitions for Naturalization, South Carolina (Greenville Division of the Western District), 1910 - 1965</t>
  </si>
  <si>
    <t>Petitions for Naturalization, South Carolina (Aiken Term of the Eastern District), 1917 - 1926</t>
  </si>
  <si>
    <t>Petitions for Naturalization, South Carolina (Florence Division of the Eastern District) 1911 - 1929</t>
  </si>
  <si>
    <t>Declarations of Intention for Citizenship, Mississippi (Southern Division, Biloxi Term), 1906 - 1986</t>
  </si>
  <si>
    <t>Petitions for Naturalization, Georgia (Brunswick Division), 1939 - 1982</t>
  </si>
  <si>
    <t>Petitions for Naturalization, Georgia (Thomasville Division), 1938 - 1981</t>
  </si>
  <si>
    <t>Petitions for Naturalization, Georgia (Valdosta Division), 1929 - 1991</t>
  </si>
  <si>
    <t>Declarations of Intention for Citizenship, Kentucky (Western District, Owensboro Term), 1915 - 1978</t>
  </si>
  <si>
    <t>Declarations of Intention for Citizenship, Mississippi (Jackson Division of the Southern District), 1911 - 1958</t>
  </si>
  <si>
    <t>Declarations of Intention for Citizenship, Georgia (Valdosta Division of the Middle District), 1912 - 1970</t>
  </si>
  <si>
    <t>Declarations of Intention for Citizenship, North Carolina (Middle District, Greensboro Term), 1910 - 1981</t>
  </si>
  <si>
    <t>Petitions for Naturalization, Mississippi (Western (Vicksburg) Division of the Southern District), 1907 - 1956</t>
  </si>
  <si>
    <t>Petitions for Naturalization Transferred from Other Courts, Alabama (Birmingham), 1953 - 1991</t>
  </si>
  <si>
    <t>Petitions for Naturalization Transferred from Other Courts, Georgia (Columbus Division), 1953 - 1986</t>
  </si>
  <si>
    <t>Petitions for Naturalization Transferred from Other Courts, Georgia (Savannah Division), 1953 - 1991</t>
  </si>
  <si>
    <t>Petitions for Naturalization Transferred from Other Courts, Georgia (Atlanta Division), 1953 - 1986</t>
  </si>
  <si>
    <t>Declarations of Intention for Citizenship, North Carolina (Western District, Asheville Term), 1918 - 1971</t>
  </si>
  <si>
    <t>Petitions for Naturalization, North Carolina (Asheville Term of the Western District), 1907 - 1971</t>
  </si>
  <si>
    <t>Declarations of Intention for Citizenship, Georgia (Columbus Division of the Middle District), 1907 - 1983</t>
  </si>
  <si>
    <t>Declarations of Intention for Citizenship, Georgia (Atlanta Division of the Northern District) 1904 - 1987</t>
  </si>
  <si>
    <t>Historical Files, 1934 - 1965</t>
  </si>
  <si>
    <t>Declarations of Intention for Citizenship, Georgia (Savannah Division of the Southern District) 1825 - 1980</t>
  </si>
  <si>
    <t>Declarations of Intention for Citizenship, Georgia (Macon Division of the Middle District), 1906 - 1977</t>
  </si>
  <si>
    <t>Declarations of Intention for Citizenship, Georgia (Brunswick Division of the Southern District), 1938 - 1987</t>
  </si>
  <si>
    <t>Declarations of Intention for Citizenship, Georgia (Gainesville Division of the Northern District), 1939 - 1952</t>
  </si>
  <si>
    <t>Declarations of Intention for Citizenship, North Carolina (Western District, Charlotte Term), 1930 - 1985</t>
  </si>
  <si>
    <t>Declarations of Intention for Citizenship, North Carolina (Eastern District, New Bern Term), 1930 - 1987</t>
  </si>
  <si>
    <t>Declarations of Intention for Citizenship, North Carolina (Western District, Statesville Term), 1916 - 1954</t>
  </si>
  <si>
    <t>Declarations of Intention for Citizenship, North Carolina (Eastern District, Wilmington Term), 1910 - 1978</t>
  </si>
  <si>
    <t>Declarations of Intention for Citizenship, North Carolina (Eastern District, Washington Term), 1912 - 1929</t>
  </si>
  <si>
    <t>Declarations of Intention for Citizenship, North Carolina (Western District, Wilkesboro Term), 1910 - 1926</t>
  </si>
  <si>
    <t>Masters' Oaths for Renewals of Licenses of Vessels (Olympia, Washington), 1927 - 1950</t>
  </si>
  <si>
    <t>Repatriation Oaths of Allegiance, New Jersey (Newark Term), 1921 - 1970</t>
  </si>
  <si>
    <t>Petitions for Naturalization Overseas Military, New Jersey (Newark Term), 1955 - 1956</t>
  </si>
  <si>
    <t>Petitions for Naturalization Overseas Military, New Jersey (Newark Term), 1942 - 1945</t>
  </si>
  <si>
    <t>Military Petitions for Naturalization, New Jersey (Newark Term), 6/15/1918 - 12/31/1946</t>
  </si>
  <si>
    <t>Declarations of Intention for Citizenship, Tennessee (Western (Memphis) Division of the Western District), 1906 - 1961</t>
  </si>
  <si>
    <t>Declarations of Intention for Citizenship, Tennessee (Northeastern (Greenville) Division of the Eastern District), 1914 - 1979</t>
  </si>
  <si>
    <t>Petitions for Naturalization Transferred from Other Courts, North Carolina (Charlotte Term of the Western District), 1954 - 1991</t>
  </si>
  <si>
    <t>Petitions for Naturalization, North Carolina (Charlotte Term of the Western District), 1929 - 1991</t>
  </si>
  <si>
    <t>Petitions for Naturalization, North Carolina (Wilmington Term of the Eastern District), 1910 - 1991</t>
  </si>
  <si>
    <t>Petitions for Naturalization, North Carolina (New Bern Term of the Eastern District), 1920 - 1991</t>
  </si>
  <si>
    <t>Petitions for Naturalization, North Carolina (Greensboro Term of the Middle District), 1875 - 1991</t>
  </si>
  <si>
    <t>Repatriation Oaths of Allegiance, North Carolina (Asheville Term of the Western District), 1929 - 1956</t>
  </si>
  <si>
    <t>Coastwise Slave Manifests, Mobile, 1820 - 1860</t>
  </si>
  <si>
    <t>Division of Passport Control: Applications for Extension and Amendment of Passports, 1918—1925</t>
  </si>
  <si>
    <t>Military Petitions for Naturalization, New Jersey (Trenton Term), 1918 - 1919</t>
  </si>
  <si>
    <t>Fourth Registration Draft Cards, 1942 (Connecticut)</t>
  </si>
  <si>
    <t>Fourth Registration Draft Cards, 1942 (New Hampshire)</t>
  </si>
  <si>
    <t>Fourth Registration Draft Cards, 1942 (Vermont)</t>
  </si>
  <si>
    <t>Fourth Registration Draft Cards, 1942 (Rhode Island)</t>
  </si>
  <si>
    <t>U.S. Consular Reports of Births, 1910-1949 part of the series "Decimal Files, 1910-1949"</t>
  </si>
  <si>
    <t>Fourth Registration Draft Cards, 1942 (New York City)</t>
  </si>
  <si>
    <t>Fourth Registration Draft Cards, 1942 (New Jersey)</t>
  </si>
  <si>
    <t>Fourth Registration Draft Cards, 1942 (Puerto Rico)</t>
  </si>
  <si>
    <t>Naturalization Dockets, Texas (Houston Division of the Southern District), 1927-1945</t>
  </si>
  <si>
    <t>Naturalization Petitions for Soldiers, Texas (Houston Division of the Southern District), 1918-1928</t>
  </si>
  <si>
    <t>Petitions for Naturalization Transferred from Other Courts, North Carolina (Greensboro Term of the Middle District), 1953 - 1992</t>
  </si>
  <si>
    <t>Petitions for Naturalization Transferred from Other Courts, North Carolina (New Bern Term of the Eastern District), 1959 - 1993)</t>
  </si>
  <si>
    <t>Petitions for Naturalization Transferred from Other Courts, Alaska (U.S. District Court for the Anchorage Division), 1960 - 1992</t>
  </si>
  <si>
    <t>Petitions for Naturalization Transferred from Other Courts, Alaska (U.S. Territorial Court for the Third (Anchorage) Division), 1953 - 1960</t>
  </si>
  <si>
    <t>Naturalization Orders Granted and Denied, North Carolina (Washington Term of the Eastern District), 1931 - 1944</t>
  </si>
  <si>
    <t>Petitions for Naturalization, North Carolina (Wilson Term of the Eastern District), 1928 - 1953</t>
  </si>
  <si>
    <t>Petitions for Naturalization, North Carolina (Statesville Term of the Western District), 1915 - 1942</t>
  </si>
  <si>
    <t>Petitions for Naturalization, North Carolina (Wilkesboro Term of the Western District), 1910 - 1920</t>
  </si>
  <si>
    <t>Petitions for Naturalization, North Carolina (Elizabeth City Term of the Eastern District), 1874 - 1960</t>
  </si>
  <si>
    <t>Petitions for Naturalization, North Carolina (Raleigh Term of the Eastern District), 1912 - 1990</t>
  </si>
  <si>
    <t>Law, Civil, and Admiralty Records, North Carolina (U.S. District Court for the Cape Fear District), 1794 - 1860</t>
  </si>
  <si>
    <t>Naturalization Certificate Stubs, North Carolina (Charlotte Term of the Western District), 1927 - 1991</t>
  </si>
  <si>
    <t>Declarations of Intention for Citizenship, North Carolina (Eastern District, Elizabeth City Term), 1930 - 1957</t>
  </si>
  <si>
    <t>Naturalization Depositions, North Carolina (Greensboro Term of the Middle District), 1914 - 1974</t>
  </si>
  <si>
    <t>Monthly Naturalization Reports, North Carolina (Charlotte Term of the Western District), 1965 - 1991</t>
  </si>
  <si>
    <t>Naturalization Certificate Stubs, North Carolina (Wilmington Term of the Eastern District), 1929 - 1992</t>
  </si>
  <si>
    <t>Naturalization Certificate Stubs, North Carolina (New Bern Term of the Eastern District), 1961 - 1992</t>
  </si>
  <si>
    <t>Naturalization Certificate Stubs, North Carolina (Greensboro Term of the Middle District), 1926 - 1991</t>
  </si>
  <si>
    <t>Naturalization Certificate Stubs, North Carolina (Fayetteville Term of the Eastern District), 1926 - 1991</t>
  </si>
  <si>
    <t>Naturalization Certificate Stubs, North Carolina (Raleigh Term of the Eastern District), 1926 - 1991</t>
  </si>
  <si>
    <t>Naturalization Certificate Stubs, North Carolina (Washington Term of the Eastern District), 1915 - 1929</t>
  </si>
  <si>
    <t>Registers of Aliens in Oregon (Portland (Oregon) Station), 1942 - 1942</t>
  </si>
  <si>
    <t>Draft Registration Cards for Virginia, 1940-1947</t>
  </si>
  <si>
    <t>Draft Registration Cards for West Virginia, 1940-1947</t>
  </si>
  <si>
    <t>Index to Naturalization Petitions for Soldiers, Texas (Brownsville Division of the Southern District), ca. 1918 - ca. 1926</t>
  </si>
  <si>
    <t>Naturalization Petitions for Soldiers, Texas (Brownsville Division of the Southern District), 1918-1926</t>
  </si>
  <si>
    <t>Stubs of Naturalization Certificates, Texas (Corpus Christi Division of the Southern District), 1913-1927</t>
  </si>
  <si>
    <t>Naturalization Petitions by Military Servicemen, Texas (Corpus Christi Division of the Southern District), 1918-1945</t>
  </si>
  <si>
    <t>Lists of Granted, Denied, and Continued Naturalization Petitions, Texas (Corpus Christi Division of the Southern District), 1953-1977</t>
  </si>
  <si>
    <t>Stubs of Naturalization Certificates, Texas (Southern District, Galveston Term), 1908-1921</t>
  </si>
  <si>
    <t>Naturalization Certificate Stubs, Mississippi (Delta (Clarksdale) Division of the Northern District), 1912 - 1927</t>
  </si>
  <si>
    <t>Naturalization Certificate Stubs, Mississippi (Southern Division), 1924 - 1991</t>
  </si>
  <si>
    <t>Naturalization Certificate Stubs, Mississippi (Jackson Division of the Southern District), 1915 - 1957</t>
  </si>
  <si>
    <t>Naturalization Certificate Stubs, Mississippi (Eastern (Meridian) Division of the Southern District), 1912 - 1946</t>
  </si>
  <si>
    <t>Naturalization Certificate Stubs, Tennessee (Winchester Division of the Eastern District), 1924-1964</t>
  </si>
  <si>
    <t>Naturalization Certificate Stubs, Tennessee (Northeastern (Greenville) Division of the Eastern District), 1930 - 1992</t>
  </si>
  <si>
    <t>Naturalization Certificate Stubs, Tennessee (Nashville Division of the Middle District), 1919-1991</t>
  </si>
  <si>
    <t>Dockets Relating to Status of Naturalization Petitions, Texas (Laredo Division of the Southern District), 1918-1950</t>
  </si>
  <si>
    <t>Stubs of Naturalization Certificates, Texas (Laredo Division of the Southern District), 1908-1928</t>
  </si>
  <si>
    <t>Naturalization Petitions by Military Servicemen, Texas (Laredo Division of the Southern District), 1918-1956</t>
  </si>
  <si>
    <t>Stubs of Naturalization Certificates Issued to Military Servicemen, Texas (Laredo Division of the Southern District), 1918-1918</t>
  </si>
  <si>
    <t>Draft Registration Cards for Maryland, 1940-1947</t>
  </si>
  <si>
    <t>Montana Index to Naturalization Records (Helena Term), 1891 - 1898</t>
  </si>
  <si>
    <t>Aliens' Declarations of Intention to Become Citizens, Maine (Southern Division), 10/6/1911 - 1984</t>
  </si>
  <si>
    <t xml:space="preserve">Dockets Containing Naturalization Petitions, U.S. District Court for the District of Utah, 1906 - 1930 </t>
  </si>
  <si>
    <t>Hospital Tickets and Case Papers, compiled 1825 - 1889</t>
  </si>
  <si>
    <t>Burial Records, 1898 - 1931</t>
  </si>
  <si>
    <t>Registers of Patients at Naval Hospitals, 1812 - 1929</t>
  </si>
  <si>
    <t>Coastwise Slave Manifests, Charleston, 1820 - 1858</t>
  </si>
  <si>
    <t>Coastwise Slave Manifests, Beaufort, South Carolina, 1826 - 1830</t>
  </si>
  <si>
    <t>Naturalization Petitions for Soldiers, Texas (Southern District, Galveston Term), 1918-1945</t>
  </si>
  <si>
    <t>Application for Seamen's Protection Certificates, 1916 - 1940</t>
  </si>
  <si>
    <t>Merchant Marine Officer License Applications (Puget Sound, Washington), 1889 - 1910</t>
  </si>
  <si>
    <t>U.S., Lists of Merchant Seamen Lost in WWI, 1914-1919</t>
  </si>
  <si>
    <t>Masters' Oaths for Renewals of Licenses of Vessels (Port Townsend, Washington), 1912 - 1941</t>
  </si>
  <si>
    <t>Oaths of New Masters, Collection District of Washington, 1930 - 1967</t>
  </si>
  <si>
    <t>Masters' Oaths for Renewals of Licenses of Vessels (Washington), 1914 - 1966</t>
  </si>
  <si>
    <t>Naturalization Overseas Military Petitions, North Carolina (Greensboro Term of the Middle District), 1943 - 1956</t>
  </si>
  <si>
    <t>Petitions for Naturalization Transferred from Other Courts, Tennessee (Northern (Knoxville) Division of the Eastern District), 1953 - 1971</t>
  </si>
  <si>
    <t>Petitions for Naturalization Transferred from Other Courts, Mississippi (Southern (Biloxi) Division of the Southern District), 1953 - 1964</t>
  </si>
  <si>
    <t>Petitions and Records of Naturalization for Military Personnel, Maine (Southern Division), 7/1918 - 2/1919</t>
  </si>
  <si>
    <t>Masters' Oaths for Renewals of Licenses of Vessels (Bellingham, Washington), 1959 - 1962</t>
  </si>
  <si>
    <t>First Registration Draft Cards for the State of Idaho, 1940-1945</t>
  </si>
  <si>
    <t>First Registration Draft Cards for the State of Montana, 1940-1945</t>
  </si>
  <si>
    <t>First Registration Draft Cards for the State of Oregon, 1940-1945</t>
  </si>
  <si>
    <t>First Registration Draft Cards for the State of Washington, 1940-1945</t>
  </si>
  <si>
    <t>Petitions for Naturalization, South Carolina (Charleston Term), 1906 - 1912</t>
  </si>
  <si>
    <t>Naturalization Certificate Stubs, Tennessee (Southern (Chattanooga) Division of the Eastern District), 1957-1991</t>
  </si>
  <si>
    <t>Draft Registration Cards for Alaska , 1940 - 1945</t>
  </si>
  <si>
    <t>Military Petitions for Naturalization, Tennessee (Northern (Knoxville) Division of the Eastern District), 1944 - 1955</t>
  </si>
  <si>
    <t>Masters' and Owners' Oaths on Registry, License or Enrollment (Washington), 1916 - 1966</t>
  </si>
  <si>
    <t>Petitions for Naturalization, Puerto Rico, 1901 - 1981</t>
  </si>
  <si>
    <t>Petitions for Naturalization, North Carolina (Fayetteville Term of the Eastern District), 1926 - 1927</t>
  </si>
  <si>
    <t>Abstracts of Protection Granted American Seamen (Fall River, Massachusetts), 4/1837 - 2/1865</t>
  </si>
  <si>
    <t>Proofs of Citizenship (Fall River, Massachusetts), 1/1843 - 5/1868</t>
  </si>
  <si>
    <t>Crew List Bonds (Fall River, Massachusetts), 5/1845 - 8/1902</t>
  </si>
  <si>
    <t>Naturalization Certificate Stubs, Florida (Miami Term), 1921 - 1991</t>
  </si>
  <si>
    <t>Certificates of Discharge of Seamen for the Port of Fall River, 5/1917 - 4/1922</t>
  </si>
  <si>
    <t>Crew Lists of Outgoing Vessels (Fall River, Massachusetts), 5/1845 - 9/1852</t>
  </si>
  <si>
    <t>Crew Lists of Incoming Vessels, 1831 - 1853</t>
  </si>
  <si>
    <t>Index to Military Naturalization Petitions, Florida (Jacksonville Term), 1918 - 1918</t>
  </si>
  <si>
    <t>Crew Lists for the Port of Fall River , 1864 - 1896</t>
  </si>
  <si>
    <t>Stubs of Naturalization Certificates, Fort Smith Division of the Western District, 1907 - 1926</t>
  </si>
  <si>
    <t>CTN</t>
  </si>
  <si>
    <t>Records of Testimony of Witnesses (Connecticut. Court of Common Pleas (Litchfield County), 3/22/1875 - 9/21/1900</t>
  </si>
  <si>
    <t>Certificates of Arrival (Connecticut. City Court (New Haven)), 10/1913 - 10/1920</t>
  </si>
  <si>
    <t>Records of Testimony of Witnesses , 9/9/1868 (Connecticut. Superior Court (Litchfield County)) - 2/9/1876</t>
  </si>
  <si>
    <t>Stubs of Naturalization Certificates, 1907-1968, U.S. District Court for the Texarkana Division of the Western District of Arkansas.</t>
  </si>
  <si>
    <t>Lists of Petitions Granted, 1932-1942, U.S. District Court for the Northern (Batesville) Division of the Eastern District of Arkansas.</t>
  </si>
  <si>
    <t>Petitions by Military Servicemen, 1918 - 1954, U.S. District Court for the Western (Little Rock) Division of the Eastern District of Arkansas</t>
  </si>
  <si>
    <t>Index to Petitions, Declarations of Intentions, and Repatriation Oaths, ca. 1906 - 1974, U.S. District Court for the Western (Little Rock) Division of the Eastern District of Arkansas.</t>
  </si>
  <si>
    <t>Lists of Granted, Denied, and Continued Petitions, compiled 1940 - 1950, U.S. District Court for the Eastern (Helena) Division of the Eastern District of Arkansas.</t>
  </si>
  <si>
    <t>Petitions and Records of Naturalization, Rhode Island (U.S. District Court), 1842 - ca. 1991</t>
  </si>
  <si>
    <t>Applications for Seamen's Protection Certificates and Identification Cards for Boston, compiled 02/12/1918 - 11/24/1939</t>
  </si>
  <si>
    <t>Stub Books for Protection Certificates Issued to Seamen (Boston and Charlestown, Massachusetts), 12/24/1929 - 11/24/1939</t>
  </si>
  <si>
    <t>Aliens' Applications for Seamen's Service and Protection Certificates for Boston, compiled 12/1931 - 07/1935</t>
  </si>
  <si>
    <t>Stub Book for Service and Protection Certificates Issued to Aliens Serving as American Seamen (Boston and Charlestown, Massachusetts), 12/1931 - 7/1935</t>
  </si>
  <si>
    <t>Seamens' Identification Cards, 1917-1922 Series Title: Seamen's Identification Cards ("Passports") + Subseries: 1) Departures, 1917-1919, 2) Departures, 1919-1921, and 3) Landings, 1918</t>
  </si>
  <si>
    <t>Correspondence and Documents Relating to Seamen's Protection Certificates and Identification Cards for Boston, 1920 - 1940</t>
  </si>
  <si>
    <t>Applications for Seamen's Protection Certificates or Certificates of American Citizenship (Fall River, Massachusetts), 1/1930 - 6/1937</t>
  </si>
  <si>
    <t>Seamen's Protection Certificates and Identification Cards (Fall River, Massachusetts), 9/1917 - 1/1930</t>
  </si>
  <si>
    <t>Seamen's Coastwise Identification Cards for Marblehead, compiled 07/1918 - 10/1918</t>
  </si>
  <si>
    <t>Applications for Seamen's Protection Certificates for Portland, compiled 08/1927 - 11/1937</t>
  </si>
  <si>
    <t>Correspondence Relating to Seamen's Protection Certificates and Identification Cards for Portland (Maine), 1927 - 1940</t>
  </si>
  <si>
    <t>Stub Books for Protection Certificates Issues to Seamen for Portland (Maine), 1/6/1929-11/5/1937</t>
  </si>
  <si>
    <t>Applications for Seamen's Protection Certificates for Providence, compiled 05/1928 - 10/1940</t>
  </si>
  <si>
    <t>Stub Books for Protection Certificates Issued to Seamen for Providence (Rhode Island), 12/14/1929 - 10/2/1940</t>
  </si>
  <si>
    <t>Seamen's Coastwise Identification Cards for Salem, compiled 07/1918 - 12/1918</t>
  </si>
  <si>
    <t>Seamen's Coastwise Identification Cards for Vineyard Haven, compiled 07/1918 - 11/1918</t>
  </si>
  <si>
    <t>Naturalization Records, Colorado (Denver Term), 1973 - 1986</t>
  </si>
  <si>
    <t>Naturalization Certificate Stubs, North Carolina (New Bern Term of the Eastern District), 1907 - 1960</t>
  </si>
  <si>
    <t>Naturalization Certificate Stubs, Florida (Key West Term), 1921 - 1983</t>
  </si>
  <si>
    <t>Naturalization Certificate Stubs, Florida (Fort Pierce Term), 1982 - 1986</t>
  </si>
  <si>
    <t>Naturalization Certificate Stubs, Florida (Fort Lauderdale Term), 1977 - 1985</t>
  </si>
  <si>
    <t>Petitions for Naturalization Transferred from Other Courts, Georgia (Americus Division), 1957 - 1980</t>
  </si>
  <si>
    <t>Petitions for Naturalization, Georgia (Americus Division), 1928 - 1987</t>
  </si>
  <si>
    <t>Repatriation Oaths of Allegiance, Georgia (Augusta Division), 1940 - 1968</t>
  </si>
  <si>
    <t>Naturalization Certificate Stubs, Florida (West Palm Beach Term), 1975 - 1985</t>
  </si>
  <si>
    <t>Naturalization Certificate Stubs, Florida (Miami Term), 1907 - 1927</t>
  </si>
  <si>
    <t>Declarations of Intention for Citizenship, Kentucky (Eastern District, Pikeville Term), 1938 - 1952</t>
  </si>
  <si>
    <t>Petitions by Military Servicemen, Texas (Austin Division of the Western District), 1918-1955</t>
  </si>
  <si>
    <t>Lists of Granted, Denied, or Continued Petitions, Texas (Austin Division of the Western District), 1936-1973</t>
  </si>
  <si>
    <t>Stubs of Naturalization Certificates, Texas (Austin Division of the Western District), 1907-1926</t>
  </si>
  <si>
    <t>Declarations of Intention filed in State District Court, Texas (Del Rio Division of the Western District), 1908-1914</t>
  </si>
  <si>
    <t>Petitions by Military Servicemen, Texas (Del Rio Division of the Western District), 1918-1954</t>
  </si>
  <si>
    <t>Copies of Witness Affidavits, Texas (Del Rio Division of the Western District), 1918-1918</t>
  </si>
  <si>
    <t>Stubs of Naturalization Certificates, Texas (Del Rio Division of the Western District), 1909-1927</t>
  </si>
  <si>
    <t>Lists of Granted, Denied, or Continued Petitions, Texas (Del Rio Division of the Western District), 1926-1983</t>
  </si>
  <si>
    <t>Naturalization Certificate Stubs, Georgia (Columbus Division)1907 - 1926</t>
  </si>
  <si>
    <t>Naturalization Certificate Stubs, Georgia (Athens Division), 1907 - 1930</t>
  </si>
  <si>
    <t>Naturalization Certificate Stubs, Georgia (Savannah District), 1909 - 1991</t>
  </si>
  <si>
    <t>Naturalization Certificate Stubs, Georgia (Atlanta Division), 1908 - 1922</t>
  </si>
  <si>
    <t>Naturalization Certificate Stubs, Mississippi (Western (Vicksburg) Division of the Southern District), 1932 - 1948</t>
  </si>
  <si>
    <t>Petitions for Naturalization Transferred from Other Courts, Florida (Orlando Term), 1969 - 1982</t>
  </si>
  <si>
    <t>Term Docket, Texas (El Paso Division of the Western District), 1907-1918</t>
  </si>
  <si>
    <t>Petitions by Military Servicemen, Texas (El Paso Division of the Western District), 1917-1956</t>
  </si>
  <si>
    <t>Lists of Granted Petitions, Texas (El Paso Division of the Western District), 1926-1988</t>
  </si>
  <si>
    <t>Lists of Continued Petitions, Texas (El Paso Division of the Western District), 1926-1947</t>
  </si>
  <si>
    <t>Lists of Denied Petitions, Texas (El Paso Division of the Western District), 1927-1987</t>
  </si>
  <si>
    <t>Stubs of Naturalization Certificates, Texas (El Paso Division of the Western District), 1907-1926</t>
  </si>
  <si>
    <t>Petitions for Naturalization, Georgia (Atlanta Division), 1848 - 1903</t>
  </si>
  <si>
    <t>Naturalization Depositions, Georgia (Atlanta Division), 1972 - 1978</t>
  </si>
  <si>
    <t>Index to Naturalization Petitions, Mississippi (Southern Division, Biloxi Term), 1951 - 1991</t>
  </si>
  <si>
    <t>3834573</t>
  </si>
  <si>
    <t>Interrogatories in Depositions of Witnesses, 1941–1982</t>
  </si>
  <si>
    <t>New Mexico Naturalization Records (U.S. District Court), 1962 - 1983</t>
  </si>
  <si>
    <t>Transfer Petitions for Naturalization, New Jersey (Trenton Term), 1953 - 1981</t>
  </si>
  <si>
    <t>Index to Naturalization Records, New Jersey (Newark Term), 1914 - 1982</t>
  </si>
  <si>
    <t>Index to Naturalization Petitions, Georgia (Rome Division), 1906 - 1918</t>
  </si>
  <si>
    <t>Consolidated Lists of Civil War Draft Registration Records, 1863-1865</t>
  </si>
  <si>
    <t>Certificate of Naturalization Receipt Stubs, New Jersey (Newark Term), 1914 - 1926</t>
  </si>
  <si>
    <t>Crew Lists for the Port of Eastport (Maine), 1882 - 1958</t>
  </si>
  <si>
    <t>Crew Lists (Belfast, Maine), 1818 - 1873</t>
  </si>
  <si>
    <t>Term Dockets, Texas (San Antonio Division of the Western District), 1907-1917</t>
  </si>
  <si>
    <t>Index to Naturalization Petitions, Texas (San Antonio Division), ca. 1933 - 1985</t>
  </si>
  <si>
    <t>Index to Naturalization Petitions, Georgia (Macon Division), 1930 - 1966</t>
  </si>
  <si>
    <t>Index to Naturalization Petitions, Georgia (Columbus Division), 1933 - 1944</t>
  </si>
  <si>
    <t>Naturalization Letters Received, Louisiana (New Orleans Term of the Eastern District), 9/1912 - 6/1926</t>
  </si>
  <si>
    <t>Letters Received from the Bureau of Immigration and Naturalization, Louisiana (New Orleans Term of the Eastern District), 10/1906 - 5/1922</t>
  </si>
  <si>
    <t>Letters of Authorization for Duplication of Naturalization Papers, Louisiana (New Orleans Term of the Eastern District), 1/1919 - 5/1929</t>
  </si>
  <si>
    <t>Declarations of Intention, Oklahoma (Eastern District), 1909 - 1988</t>
  </si>
  <si>
    <t>Petitions, Oklahoma (Eastern District), 1908 - 1987</t>
  </si>
  <si>
    <t>Petitions by Military Servicemen, Oklahoma (Eastern District), 1944 - 1945</t>
  </si>
  <si>
    <t>Transferred Petitions, Oklahoma (Eastern District), 1954 - 1978</t>
  </si>
  <si>
    <r>
      <rPr>
        <u/>
        <sz val="12"/>
        <color rgb="FF1155CC"/>
        <rFont val="Calibri"/>
      </rPr>
      <t>Stubs of Naturalization Certificates, Oklahoma (Eastern District and Northern (Muskogee) Division of the Indian Territory, 1894 - 1929</t>
    </r>
    <r>
      <rPr>
        <sz val="12"/>
        <color rgb="FF000000"/>
        <rFont val="Calibri"/>
      </rPr>
      <t xml:space="preserve"> </t>
    </r>
  </si>
  <si>
    <r>
      <rPr>
        <u/>
        <sz val="12"/>
        <color rgb="FF1155CC"/>
        <rFont val="Calibri"/>
      </rPr>
      <t>Applications to Regain Citizenship and Repatriation, Oklahoma (Eastern District), 1940 - 1944</t>
    </r>
    <r>
      <rPr>
        <sz val="12"/>
        <color rgb="FF000000"/>
        <rFont val="Calibri"/>
      </rPr>
      <t xml:space="preserve"> </t>
    </r>
  </si>
  <si>
    <t>Petitions, Oaths, and Orders (1904 - 1906 ), U.S. District Court for the Central (South McAlester) Division of the Indian Territory.(03/01/1895 - 06/16/1906)</t>
  </si>
  <si>
    <t>Indiana Index to Declarations of Intention and Petitions for Naturalization (Indianapolis), 10/30/1907 - ca. 10/1962</t>
  </si>
  <si>
    <t>Crew List Bonds (Barnstable, Massachusetts), 1842 - 1894</t>
  </si>
  <si>
    <t>Indiana Index to Declarations of Intention and Petitions for Naturalization (Indianapolis), 4/29/1927 - 5/19/1992</t>
  </si>
  <si>
    <t>Records Relating to Seamen (Gloucester, Massachusetts), 1796 - 1909</t>
  </si>
  <si>
    <t>Naturalization Minutes, Texas (Austin Division of the Western District), 1872-1877</t>
  </si>
  <si>
    <t>Crew Lists (Edgartown, Massachusetts), 1822 - 1866</t>
  </si>
  <si>
    <t>Naturalization Certificate Stubs, Indiana (Indianapolis Division), ca. 1918 - 1925</t>
  </si>
  <si>
    <t>Petitions for Naturalization, Indiana (Indianapolis Division of the Southern District), 1907 - 1991</t>
  </si>
  <si>
    <t>Crew Lists (Portland, Maine), 1887 - 1915</t>
  </si>
  <si>
    <t>Crew List Bonds (Newport, Rhode Island), 1830 - 1868</t>
  </si>
  <si>
    <t>Records of Seamen's Certificates of American Citizenship (Portland, Maine), 1918 - 1927</t>
  </si>
  <si>
    <t>Records Relating to Seamen (Marblehead, Massachusetts), 1790 - 1908</t>
  </si>
  <si>
    <t>Naturalization Certificates,  U.S. Territorial Court for the Northern (Muskogee) Division of the Indian Territory, 1889 - 1906</t>
  </si>
  <si>
    <t>Crew Lists (Newport, Rhode Island), 1795 - 1930</t>
  </si>
  <si>
    <t>Crew Lists (Frenchman's Bay, Maine), 1896 - 1915</t>
  </si>
  <si>
    <t>Records Relating to Seamen (Newport, Rhode Island), 1812 - 1879</t>
  </si>
  <si>
    <t>Masters' Oaths for Renewals of Licenses of Vessels (Coos Bay, Oregon), 1914 - 1967</t>
  </si>
  <si>
    <t>Declarations of Persons Who Retained Spanish Citizenship, Puerto Rico, 1900 - 1941</t>
  </si>
  <si>
    <t>Declarations of Allegiance, Puerto Rico (San Juan Term), 1939 - 1940</t>
  </si>
  <si>
    <t>Petitions for Naturalization Transferred from Other Courts, Puerto Rico, 1953 - 1971</t>
  </si>
  <si>
    <t>Certificate of Naturalization Receipt Stubs, Puerto Rico, 1917 - 1927</t>
  </si>
  <si>
    <t>Naturalization Letters Sent, Louisiana (New Orleans Term of the Eastern District), 10/1906 - 06/1924</t>
  </si>
  <si>
    <t>Orders Admitting Aliens to Citizenship, Louisiana (New Orleans Term of the Eastern District), 03/1836 - 03/1903</t>
  </si>
  <si>
    <t>Petitions and Applications, Louisiana (New Orleans Term of the Eastern District), 1838 - 1903</t>
  </si>
  <si>
    <t>Oaths of Applicants, Louisiana (New Orleans Term of the Eastern District), 1876 - 1903</t>
  </si>
  <si>
    <t>Notices for Applications, Louisiana (New Orleans Term of the Eastern District), 1911 - 1924</t>
  </si>
  <si>
    <t>Questionnaires for Declarations of Intention, Louisiana (New Orleans Term of the Eastern District), ca. 1906 - 1928</t>
  </si>
  <si>
    <t>Depositions of Witnesses in Naturalization Proceedings, Louisiana (Eastern District, New Orleans Term), 1908 - 1927</t>
  </si>
  <si>
    <t>Questionnaires for Petitions for Naturalization, Louisiana (New Orleans Term of the Eastern District), ca. 1911 - ca. 1929</t>
  </si>
  <si>
    <t>Declarations of Intention for Citizenship, Puerto Rico, 1900 - 969</t>
  </si>
  <si>
    <t>Naturalization Petitions Transferred from New Orleans, Louisiana (New Orleans Term of the Eastern District), 1975 - 1993</t>
  </si>
  <si>
    <t>Repatriation Oaths of Allegiance, Puerto Rico, 1942 - 1973</t>
  </si>
  <si>
    <t>Military Petitions for Naturalization, Puerto Rico, 1944 - 1955</t>
  </si>
  <si>
    <t>Naturalization Petitions Transferred to New Orleans, Louisiana (New Orleans Term of the Eastern District), 1953 - 1995</t>
  </si>
  <si>
    <t>Lists of Granted, Denied, and Continued Petitions, Louisiana (New Orleans Term of the Eastern District), 1929 - 2000</t>
  </si>
  <si>
    <t>Petitions by Military Servicemen, Louisiana (New Orleans Term of the Eastern District), 1943 - 1955</t>
  </si>
  <si>
    <t>Stubs of Naturalization Certificates, Louisiana (New Orleans Term of the Eastern District), 06/1907 - 12/1926</t>
  </si>
  <si>
    <t>Petitions for Name Changes, Louisiana (New Orleans Term of the Eastern District), 1992 - 2001</t>
  </si>
  <si>
    <t>Naturalization Status Reports, Louisiana (New Orleans Term of the Eastern District), 1990 - 1994</t>
  </si>
  <si>
    <t>Lists of Naturalized Citizens and Oaths of Allegiance, Louisiana (New Orleans Term of the Eastern District), 03/1991 - 07/2001</t>
  </si>
  <si>
    <t>Abandoned Certificates of Arrival, Questionnaires, and Declarations, Louisiana (New Orleans Term of the Eastern District), 1926 - 1927</t>
  </si>
  <si>
    <t>Petitions by Military Servicemen, Texas (Beaumont Division of the Eastern District), 1943-1944</t>
  </si>
  <si>
    <t>Lists of Granted, Denied, or Continued Petitions, Texas (Beaumont Division of the Eastern District), 1938-1991</t>
  </si>
  <si>
    <t>Stubs of Naturalization Certificates, Beaumont Division of the Eastern District), 1907-1925</t>
  </si>
  <si>
    <t>Fourth Registration Draft Cards, 1942 (Alaska)</t>
  </si>
  <si>
    <t>Lists of Granted Petitions, Texas (Abilene Division of the Northern District), 1929-1987</t>
  </si>
  <si>
    <t>Petitions by Military Servicemen, Texas (Abilene Division of the Northern District), 1943-1944</t>
  </si>
  <si>
    <t>Petitions for Name Changes during Naturalization Proceedings, Texas (Dallas Division of the Northern District), 1995-2003</t>
  </si>
  <si>
    <t>Masters' Oaths for Renewals of Licenses of Vessels (Oregon), 1942 - 1967</t>
  </si>
  <si>
    <t>Stubs of Naturalization Certificates, Texas (Dallas Division of the Northern District), 1901-1925</t>
  </si>
  <si>
    <t>Masters' and Owners' Oaths on Registry, License or Enrollment (Oregon), 1897 - 1967</t>
  </si>
  <si>
    <t>Petitions by Military Servicemen, Texas (Dallas Division of the Northern District), 1918-1955</t>
  </si>
  <si>
    <t>Lists of Granted, Continued, or Denied Petitions, Texas (Dallas Division of the Northern District), 1930-2002</t>
  </si>
  <si>
    <t>Masters' and Owners' Oaths on Registry, License or Enrollment (Coos Bay, Oregon), 1953 - 1963</t>
  </si>
  <si>
    <t>Index to Petitioners, Texas (Dallas Division), 1908 - 1991</t>
  </si>
  <si>
    <t>Records of Naturalization, Connecticut (Court of Common Pleas, Hartford County), 1874-1906</t>
  </si>
  <si>
    <t>Index to Records of Naturalization, (Connecticut. Superior Court (Hartford County)), 8/26/1834 - 5/13/1898</t>
  </si>
  <si>
    <t>Petitions by Military Servicemen, Texas (Fort Worth Division of the Northern District), 1918-1928</t>
  </si>
  <si>
    <t>Lists of Granted, Continued, and Denied Petitions, Texas, Fort Worth Division of the Northern District), 1930-1967</t>
  </si>
  <si>
    <t>Stubs of Naturalization Certificates, Texas (Fort Worth Division of the Northern District), 1914-1924</t>
  </si>
  <si>
    <t>Records of Testimony of Witnesses (Connecticut. Superior Court (Middlesex County)), 3/7/1871 - 9/27/1907</t>
  </si>
  <si>
    <t>Petitions by Military Servicemen, Texas (Lubbock Division of the Northern District), 1942-1954</t>
  </si>
  <si>
    <t>Lists of Granted Petitions, Texas (Lubbock Division of the Northern District), 1931-1959</t>
  </si>
  <si>
    <t>Oaths of Petitioners for Citizenship and Witnesses, Texas (Eastern District, Galveston Term), 1872-1896</t>
  </si>
  <si>
    <t>Stubs of Naturalization Certificates, Texas (San Angelo Division of the Northern District), 1913-1925</t>
  </si>
  <si>
    <t>Petitions for Naturalization, Alabama (Birmingham), 1909 - 1991</t>
  </si>
  <si>
    <t>Petitions for Naturalization, Alabama (Florence), 1922 - 1926</t>
  </si>
  <si>
    <t>Petitions for Naturalization, Alabama (Selma), 1909 - 1943</t>
  </si>
  <si>
    <t>Declarations of Intention for Citizenship, Alabama (Florence Division of the Northern District), 1923-1929</t>
  </si>
  <si>
    <t>Declarations of Intention for Citizenship, Alabama (Huntsville Division of the Northern District), 1923 - 1925</t>
  </si>
  <si>
    <t>Military Petitions for Naturalization, Alabama (Birmingham), 1918 - 1924</t>
  </si>
  <si>
    <t>Military Petitions for Naturalization, Alabama (Montgomery), 1918 - 1958</t>
  </si>
  <si>
    <t>Overseas Military Petitions for Naturalization, Alabama (Birmingham), 1922 - 1986</t>
  </si>
  <si>
    <t>Petitions by Military Servicemen, Texas (Amarillo Division of the Northern District), 1944-1955</t>
  </si>
  <si>
    <t>Lists of Granted, Continued, and Denied Petitions, Texas (Amarillo Division of the Northern District), 1928-1964</t>
  </si>
  <si>
    <t>Index to Naturalizations (Connecticut. City Court (New Britain)), 6/6/1917 - 9/26/1939</t>
  </si>
  <si>
    <t>Orders of Court Granting or Denying Petitions for Naturalization (Connecticut. City Court (New Britain)), 10/9/1929 - 7/17/1940</t>
  </si>
  <si>
    <t>Announcements of Sessions for Naturalizations (Connecticut. Superior Court (New London County)), 10/1/1918 - 11/7/1933</t>
  </si>
  <si>
    <t>Naturalization Case Files, Puerto Rico, 1917 - 1970</t>
  </si>
  <si>
    <t>Crew Lists for the Port of Rockland (Maine), 1930 - 1947</t>
  </si>
  <si>
    <t>Records Relating to Seamen (Rockland, Maine), 1877 - 1923</t>
  </si>
  <si>
    <t>Montana Naturalization Certificate Stub Books (Helena Term), 1907 - 1927</t>
  </si>
  <si>
    <t>Records of Testimony of Witnesses for Minors Naturalized (Connecticut. Court of Common Pleas (New Haven County)), 10/20/1902 - 11/3/1902</t>
  </si>
  <si>
    <t>Declarations of Intention for Citizenship, Alabama (Birmingham Division of the Northern District), 1910-1992</t>
  </si>
  <si>
    <t>Repatriation Oaths of Allegiance, Washington (Western District, Seattle Term), 1918 - 1972</t>
  </si>
  <si>
    <t>Repatriation Oaths of Allegiance, Washington (Western District, Tacoma Term), 1919 - 1969</t>
  </si>
  <si>
    <t>Repatriation Oaths of Allegiance, Washington (Eastern District, Yakima Term), 1936 - 1960</t>
  </si>
  <si>
    <t>Repatriation Oaths of Allegiance, Oregon, 1936 - 1972</t>
  </si>
  <si>
    <t>Masters' Oaths for Renewals of Licenses of Vessels (Astoria, Oregon), 1913 - 1942</t>
  </si>
  <si>
    <t>Masters' and Owners' Oaths on Registry, License or Enrollment (Astoria, Oregon), 1907 - 1943</t>
  </si>
  <si>
    <t>Certificate of Naturalization Receipt Stubs, Washington (Western District, Seattle Term), 1907-1990</t>
  </si>
  <si>
    <t>Certificate of Naturalization Receipt Stubs, Washington (Western District, Tacoma Term), 1913-1991</t>
  </si>
  <si>
    <t>Oaths of Office of Collectors and Other Customs Officers (Collection District of Perth Amboy, New Jersey), 1806 - 1869</t>
  </si>
  <si>
    <t>Draft Registration Cards for Delaware, 1940-1947</t>
  </si>
  <si>
    <t>Crew Lists for Boothbay (Maine), 1873 - 1944</t>
  </si>
  <si>
    <t>Crew List Bonds (Stonington, Connecticut), 1842 - 1858</t>
  </si>
  <si>
    <t>Records Relating to Seamen (Stonington, Connecticut), 1858 - 1891</t>
  </si>
  <si>
    <t>Records Relating to Seamen (York, Maine), 1809 - 1885</t>
  </si>
  <si>
    <t>Crew Lists for St. George (Maine), 1886 - 1897</t>
  </si>
  <si>
    <t>Masters' Oaths for Renewals of Licenses of Vessels (Aberdeen, Washington), 1924 - 1966</t>
  </si>
  <si>
    <t>Permits to Land Merchandise (Collection District of Perth Amboy, New Jersey), 1806 - 1818</t>
  </si>
  <si>
    <t>Massachusetts, Boston, Crew Lists, 1811-1921</t>
  </si>
  <si>
    <t>Draft Registration Cards for Arizona, 1940-1947</t>
  </si>
  <si>
    <t>Draft Registration Cards for Wyoming, 1940-1947</t>
  </si>
  <si>
    <t>Certificate of Naturalization Receipt Stubs, Idaho (Southern (Boise) Division), 1907-1925</t>
  </si>
  <si>
    <t>Certificate of Naturalization Receipt Stubs, Idaho (Northern (Coeur d'Alene) Division), 1912-1925</t>
  </si>
  <si>
    <t>Certificate of Naturalization Receipt Stubs, Idaho (Central (Moscow) Division), 1908-1964</t>
  </si>
  <si>
    <t>Certificate of Naturalization Receipt Stubs, Idaho (Eastern (Pocatello) Division), 1909-1941</t>
  </si>
  <si>
    <t>Recommendations for Unit Awards, 1970 - 1973</t>
  </si>
  <si>
    <t>Index to Correspondence (Collection District of Perth Amboy, New Jersey), ca. 1872 - ca. 1875</t>
  </si>
  <si>
    <t>Certificates of Health (Collection District of Perth Amboy, New Jersey), 1818 - 1820</t>
  </si>
  <si>
    <t>Hospital Records, New Jersey (Collection District of Perth Amboy), 1802 - 1881</t>
  </si>
  <si>
    <t>Draft Registration Cards for the District of Columbia, 1940-1947</t>
  </si>
  <si>
    <t>Legal Documents (Collection District of Perth Amboy, New Jersey), 1800 - 1832</t>
  </si>
  <si>
    <t>Letters Received From the Bureau of Immigration and Naturalization, Louisiana (New Orleans Term of the Eastern District), 11/1906 - 12/1911</t>
  </si>
  <si>
    <t>Orders Admitting to Citizenship, Louisiana (New Orleans Division of the Eastern District), 06/1839 - 05/1898</t>
  </si>
  <si>
    <t>Declarations of Intention, Louisiana (New Orleans Term of the Eastern District), 03/1892 - 05/1903</t>
  </si>
  <si>
    <t>Records of Imports and Exports (Collection District of Perth Amboy, New Jersey), 1795 - 1881</t>
  </si>
  <si>
    <t>Oaths of Applicants, Louisiana (New Orleans Term of the Eastern District), 1863 - 1898</t>
  </si>
  <si>
    <t>Depositions of Witnesses, Louisiana (Eastern District, New Orleans Term), 1908 - 1911</t>
  </si>
  <si>
    <t>Questionnaires for Petitions for Naturalization, Louisiana (New Orleans Term of the Eastern District) ca. 1906 - 1911</t>
  </si>
  <si>
    <t>Petitions, Louisiana (New Orleans Term of the Eastern District), 1906 - 1911</t>
  </si>
  <si>
    <t>Stubs of Naturalization Certificates, Louisiana (New Orleans Term of the Eastern District), 01/1907 - 12/1911</t>
  </si>
  <si>
    <t>Records of Vessel Licenses and Enrollments (Collection District of Perth Amboy, New Jersey), 1809 - 1832</t>
  </si>
  <si>
    <t>Records Relating to Customs (Collection District of Perth Amboy, New Jersey), ca. 1820 - 1882</t>
  </si>
  <si>
    <t>WWII War Diaries, 1942-1945</t>
  </si>
  <si>
    <t>Orders Granting Citizenship, Oklahoma (Eastern District and Central (South McAlester) Division of the Indian Territory), 1890-1903</t>
  </si>
  <si>
    <t>Declarations of Intention, Oklahoma (Eastern District and Central (South McAlester) Division of the Indian Territory), 1891 - 1907</t>
  </si>
  <si>
    <t>Petitions and Orders for Minors, Oklahoma (Eastern District, Central (South McAlester) Division of the Indian Territory), 1891 - 1903</t>
  </si>
  <si>
    <t>Petitions, Oklahoma (Eastern District and Central (South McAlester) Division of the Indian Territory), 1906 - 1907</t>
  </si>
  <si>
    <t>Lists of Granted, Continued, or Denied Petitions, Louisiana (Alexandria Division of the Western District), 1930 - 1959</t>
  </si>
  <si>
    <t>Lists of Granted, Continued, or Denied Petitions, Louisiana (Alexandria Division of the Western District), 1930 - 2008</t>
  </si>
  <si>
    <t>Petitions by Military Servicemen, Louisiana (Alexandria Division of the Western District), 1945 - 1945</t>
  </si>
  <si>
    <t>Transferred Petitions, Louisiana (Lake Charles Division of the Western District), 1953 - 1977</t>
  </si>
  <si>
    <t>Lists of Granted, Denied, and Continued Petitions, Louisiana (Lake Charles Division of the Western District), 1929 - 1978</t>
  </si>
  <si>
    <t>Petitions by Military Servicemen, Louisiana (Monroe Division of the Western District), 1942 - 1955</t>
  </si>
  <si>
    <t>List of Granted, Denied, and Continued Petitions, Louisiana (Monroe Division of the Western District), 1929 - 1956</t>
  </si>
  <si>
    <t>Lists of Granted, Continued, and Denied Petitions, Louisiana (Opelousas Division of the Western District), 1930 - 1955</t>
  </si>
  <si>
    <t>Sampled Bankruptcy Act of 1898 Case Files, 1921 - 1970</t>
  </si>
  <si>
    <t>Declarations of Intention and Petitions, Louisiana (Shreveport Division of the Western DIstrict), 1885 - 1891</t>
  </si>
  <si>
    <t>Lists of Granted, Denied, or Continued Petitions, Louisiana (Shreveport Division of the Western District), 1929 - 1988</t>
  </si>
  <si>
    <t>Stubs of Naturalization Certificates, Louisiana (Baton Rouge Division of the Eastern District), 1909 - 1913</t>
  </si>
  <si>
    <t>Applications to Regain Citizenship and Repatriation Oaths, Louisiana (Baton Rouge Division of the Eastern District), 1939 - 1954/1888 - 12/18/1971)</t>
  </si>
  <si>
    <t>Petitions for Naturalization, West Virginia (Charleston Division of the Southern District), 1906 - 1929</t>
  </si>
  <si>
    <t>Records Relating to Seamen (Bath, Maine), 1889 - 1918</t>
  </si>
  <si>
    <t>Hospital Records, New Jersey (Collection District of Little Egg Harbor), 1824 - 1892</t>
  </si>
  <si>
    <t>Records Relating to Seamen (Bangor, Maine), 1915 - 1922</t>
  </si>
  <si>
    <t>Crew Lists (Portsmouth, New Hampshire), 1816 - 1942</t>
  </si>
  <si>
    <t>Records Relating to Seamen (Portsmouth, New Hampshire), 1813 - 1946</t>
  </si>
  <si>
    <t>Valorous Unit Awards, 1967 - 1971</t>
  </si>
  <si>
    <t>Meritorious Unit Commendations, 1967 - 1971</t>
  </si>
  <si>
    <t>Records Relating to Crew Lists (New Bedford, Massachusetts), 1808 - 1939</t>
  </si>
  <si>
    <t>Crew Lists of Whaling Vessels, ca. 1820 - ca. 1915</t>
  </si>
  <si>
    <t>Records Relating to Seamen (New Haven, Connecticut), 1801 - 1937</t>
  </si>
  <si>
    <t>Copies of Petitions and Records of Naturalization in New England Courts, 1939 - ca. 1942 (1787-1906)</t>
  </si>
  <si>
    <t>Records Relating to Crew Lists (New London, Connecticut), 1792 - 1924</t>
  </si>
  <si>
    <t>Records Relating to Seamen (New London, Connecticut), 1796 - 1947</t>
  </si>
  <si>
    <t>Certificate of Naturalization Receipt Stubs, New Jersey (Camden Term), 1932 - 1982</t>
  </si>
  <si>
    <t>Index to Petitions for Naturalization, New Jersey (Camden Term), 1932 - 1991</t>
  </si>
  <si>
    <t>Certificate of Naturalization Receipt Stubs, New Jersey (Trenton Term), 1907 - 1988</t>
  </si>
  <si>
    <t>Crew Lists (Marblehead, Massachusetts), 1803 - 1915</t>
  </si>
  <si>
    <t>Records of Naturalizations, Oklahoma (Southern (Ardmore) Division of the Indian Territory), 1897 - 1906</t>
  </si>
  <si>
    <t>Naturalization Petitions, Colorado, 1982 - 1988</t>
  </si>
  <si>
    <t>Draft Registration Cards for Pennsylvania, 1940-1947</t>
  </si>
  <si>
    <t>First Registration Draft Cards for the State of North Carolina, 1940-1945</t>
  </si>
  <si>
    <t>Stubs of Naturalization Certificates, Texas (Abilene Division of the Northern District), 1918-1929</t>
  </si>
  <si>
    <t>Excise Tax Assessment Lists, Maine (Collection District 5, Ellsworth), 1867-1874</t>
  </si>
  <si>
    <t>Excise Tax Assessment Lists, Maine (Collection District 4, Carmel/Bangor), 1867-1874</t>
  </si>
  <si>
    <t>Excise Tax Assessment Lists, Massachusetts (Collection District 6, Charlestown), 1867-1874</t>
  </si>
  <si>
    <t>Excise Tax Assessment Lists, New Hampshire (Collection District 1, Dover), 1867-1874</t>
  </si>
  <si>
    <t>Excise Tax Assessment Lists, New Hampshire (Collection District 2, Manchester), 1867-1874</t>
  </si>
  <si>
    <t>Excise Tax Assessment Lists, Maine (Collection District 2, East Wilton), 1867-1874</t>
  </si>
  <si>
    <t>Excise Tax Assessment Lists, Maine (Collection District 3, Augusta), 1867-1874</t>
  </si>
  <si>
    <t>Term Docket, Texas (Pecos Division of the Western District), ca. 1919-1927</t>
  </si>
  <si>
    <t>Cadet Nurse Corps Files, compiled 1943 - 1948, documenting the period 1942 - 1948</t>
  </si>
  <si>
    <t>Crew Lists for Castine (Maine), 1812 - 1912</t>
  </si>
  <si>
    <t>Index to Correspondence Related to Merchant Seaman Who Were Investigated, 1917 - 1917</t>
  </si>
  <si>
    <t>Petitions for Naturalization, Kentucky (Catlettsbury Term), 1913 - 1929</t>
  </si>
  <si>
    <t>Petitions for Naturalization, Kentucky (Jackson Term), 1911 - 1940</t>
  </si>
  <si>
    <t>Naturalization Depositions, Washington (Western District, Seattle Term), 1916-1976</t>
  </si>
  <si>
    <t>Naturalization Depositions, Washington (Eastern District, Spokane Term), 1908-1957</t>
  </si>
  <si>
    <t>Naturalization Depositions, Washington (Western District, Tacoma Term), 1912-1957</t>
  </si>
  <si>
    <t>Naturalization Depositions, Oregon, 1903-1981</t>
  </si>
  <si>
    <t>Petitions for Naturalization, Kentucky (Lexington Term), 1922 - 1930</t>
  </si>
  <si>
    <t>Petitions for Naturalization, Kentucky (Richmond Term), 1913 - 1950</t>
  </si>
  <si>
    <t>Declarations of Intention for Citizenship, Kentucky (Eastern District, Richmond Term), 1912 - 1954</t>
  </si>
  <si>
    <t>Declarations of Intention for Citizenship, Kentucky (Eastern District, Jackson Term), 1911 - 1952</t>
  </si>
  <si>
    <t>Crew Lists (Middletown, Connecticut), 1803 - 1873</t>
  </si>
  <si>
    <t>Records Relating to Seamen (Hartford, Connecticut), 1805 - 1918</t>
  </si>
  <si>
    <t>Excise Tax Assessment Lists, Maine (Collection District 1, Portland), 1867-1874</t>
  </si>
  <si>
    <t>Crew Lists, 1815 - 1917</t>
  </si>
  <si>
    <t>Declarations of Intention for Citizenship, Kentucky (Eastern District, Frankfort Term), 1910 - 1928</t>
  </si>
  <si>
    <t>Petitions for Naturalization, Kentucky (Frankfort Term), 1912 - 1951</t>
  </si>
  <si>
    <t>Indiana Index to Petitions for Naturalization (Fort Wayne), 6/10/1930 - 8/17/1984</t>
  </si>
  <si>
    <t>Petitions for Naturalization, Kentucky (London Term), 1913 - 1973</t>
  </si>
  <si>
    <t>Petitions for Naturalization Transferred from Other Courts, Kentucky (London Term), 1955 - 1971</t>
  </si>
  <si>
    <t>Military Petitions for Naturalization, Kentucky (Louisville Term), 1918 - 1921</t>
  </si>
  <si>
    <t>Excise Tax Assessment Lists, Rhode Island (Collection District 2, Providence), 1867-1873</t>
  </si>
  <si>
    <t>Excise Tax Assessment Lists, Vermont (Collection District 1), 1864-1873</t>
  </si>
  <si>
    <t>Excise Tax Assessment Lists, Vermont (Collection District 2), 1867-1874</t>
  </si>
  <si>
    <t>Excise Tax Assessment Lists, Vermont (Collection District 3), 1869-1874</t>
  </si>
  <si>
    <t>Homestead Final Certificates, Ohio (Chillicothe Land Office), 1863 - 1876</t>
  </si>
  <si>
    <t>Excise Tax Assessment Lists, Massachusetts (Collection District 1, New Bedford), 1867-1874</t>
  </si>
  <si>
    <t>Indiana Index to Petitions for Naturalization (South Bend), 1/17/1955 - 5/3/1967</t>
  </si>
  <si>
    <t>Indiana Index to Petitions for Naturalization (South Bend), 1/17/1955 - 11/13/1991</t>
  </si>
  <si>
    <t>Petitions for Naturalization Transferred from Other Courts, Oregon, 1954-1991</t>
  </si>
  <si>
    <t>Petitions for Naturalization Transferred from Other Courts, Washington (Western District, Seattle Term), 1954 - 1994</t>
  </si>
  <si>
    <t>Petitions for Naturalization Transferred from Other Courts, Washington (Eastern District, Spokane Term), 1953-1992</t>
  </si>
  <si>
    <t>Petitions for Naturalization Transferred from Other Courts, Washington (Western District, Tacoma Term), 1953 - 1988</t>
  </si>
  <si>
    <t>Petitions for Naturalization Transferred from Other Courts, Washington (Eastern District, Yakima Term), 1954-1971</t>
  </si>
  <si>
    <t>Naturalization Depositions, North Carolina (Wilmington Term of the Easter District), 1936 - 1957</t>
  </si>
  <si>
    <t>Indiana Index to Petitions for Naturalization (Hammond), 4/14/1956 - 9/13/1984</t>
  </si>
  <si>
    <t>Petitions for Naturalization, Indiana (Fort Wayne Division of the Northern District), 1930 - 1984</t>
  </si>
  <si>
    <t>Excise Tax Assessment Lists, Massachusetts (Collection District 9, Fitchburg), 1867-1874</t>
  </si>
  <si>
    <t>Declarations of Intention for Citizenship, New York (Eastern District), 1865 - 1971</t>
  </si>
  <si>
    <t>Index to Naturalization Petitions, Idaho (Twin Falls County), 1907-1982</t>
  </si>
  <si>
    <t>Petitions for Naturalization, New York (Western District), 1903 - 1991</t>
  </si>
  <si>
    <t>Monthly Reports of Naturalization Proceedings, Louisiana (New Orleans Term of the Eastern District), 1924 - 1927</t>
  </si>
  <si>
    <t>Excise Tax Assessment Lists, Massachusetts (Collection District 4, Boston), 1866-1874</t>
  </si>
  <si>
    <t>Excise Tax Assessment Lists, Rhode Island (Collection District 1, Providence), 1867-1873</t>
  </si>
  <si>
    <t>Excise Tax Assessment Lists, Massachusetts (Collection District 5, Newburyport), 1867-1874</t>
  </si>
  <si>
    <t>Lists of Granted, Continued, and Denied Naturalization Petitions, New York (Western District), 1928 - 1992</t>
  </si>
  <si>
    <t>Excise Tax Assessment Lists, Massachusetts (Collection District 8, Worcester), 1867-1874</t>
  </si>
  <si>
    <t>Overseas Military Petitions for Naturalization, Washington (Western District, Seattle Term), 1943 - 1946</t>
  </si>
  <si>
    <t>Overseas Military Petitions for Naturalization, Washington (Eastern District, Spokane Term), 1944 - 1956</t>
  </si>
  <si>
    <t>Overseas Military Petitions for Naturalization, Oregon, 1942 - 1956</t>
  </si>
  <si>
    <t>Overseas Military Petitions for Naturalization, Washington (Western District, Tacoma Term), 1954 - 1955</t>
  </si>
  <si>
    <t>Military Petitions for Naturalization, Oregon, 1868 - 1918</t>
  </si>
  <si>
    <t>Excise Tax Assessment Lists, Massachusetts (Collection District 3, Boston), 1862-1917</t>
  </si>
  <si>
    <t>Excise Tax Assessment Lists, Massachusetts (Collection District 7, Boston), 1867-1874</t>
  </si>
  <si>
    <t>Excise Tax Assessment Lists, Massachusetts (Collection District 10, North Adams), 1867-1874</t>
  </si>
  <si>
    <t>Excise Tax Assessment Lists, New Hampshire (Collection District 3, Cornish), 1867-1874</t>
  </si>
  <si>
    <t>Records Relating to Crew Lists (Bridgeport, Connecticut), 1802 - 1900</t>
  </si>
  <si>
    <t>Questionnaires for Petitions for Naturalization, Washington (Western District, Seattle Term), ca. 1908 - ca. 1925</t>
  </si>
  <si>
    <t>Declarations of Intention for Citizenship, Kentucky (Eastern District, Lexington Term), 1922 - 1929</t>
  </si>
  <si>
    <t>Monthly Reports of Naturalization Papers Forwarded, Indiana (Fort Wayne Division of the Northern District), 1930 - 1963</t>
  </si>
  <si>
    <t>Naturalization Orders, Indiana (Fort Wayne Division of the Northern District), 1930 - 1988</t>
  </si>
  <si>
    <t>Draft Registration Cards for New Mexico, 1940-1947</t>
  </si>
  <si>
    <t>Records Relating to Crew Lists (New Haven, Connecticut), 1801 - 1911</t>
  </si>
  <si>
    <t>Homestead Final Certificates, Iowa (Council Bluffs Land Office), 1863 - 1875</t>
  </si>
  <si>
    <t>Homestead Final Certificates, Iowa (Sioux City Land Office), 1863 - 1878</t>
  </si>
  <si>
    <t>Homestead Final Certificates, Iowa (Fort Dodge Land Office), 1863 - 1874</t>
  </si>
  <si>
    <t>Homestead Final Certificates, Iowa (Des Moines Land Office), 1863 - 1908</t>
  </si>
  <si>
    <t>Homestead Final Certificates, Indiana (Brookville-Indianapolis Land Office), 1875 - 1909</t>
  </si>
  <si>
    <t>Census, Birth, Death, and Marriage Records of the Pribilof Islands (St. Paul Island), 1877 - 1970</t>
  </si>
  <si>
    <t>Census, Birth, Death, and Marriage Records of the Pribilof Islands (St. George Island), 1877 - 1970</t>
  </si>
  <si>
    <t>Petitions for Naturalization, Michigan (Southern (Grand Rapids) Division of the Western District), 1/10/1907 - 11/13/1991</t>
  </si>
  <si>
    <t>Draft Registration Cards for the U.S. Virgin Islands, 1940-1947</t>
  </si>
  <si>
    <t>Records Relating to Seamen (Fairfield, Connecticut), 1859 - 1869</t>
  </si>
  <si>
    <t>Index to Alien Case Files at the National Archives at Kansas City, ca. 1975 - 2012</t>
  </si>
  <si>
    <t>Interment Control Forms, ca. 1928 - 1962</t>
  </si>
  <si>
    <t>Draft Registration Cards for Colorado, 1940-1947</t>
  </si>
  <si>
    <t>Petitions for Naturalization, Indiana (Evansville Division of the Southern District), 1929 - 1977</t>
  </si>
  <si>
    <t>Naturalization Orders, Indiana (Evansville Division of the Southern District), 1930 - 1959</t>
  </si>
  <si>
    <t>Records Relating to Seamen (New London, Connecticut), 1851 - 1930</t>
  </si>
  <si>
    <t>Report of the Office of the Secretary of Defense Vietnam Task Force ("Pentagon Papers")</t>
  </si>
  <si>
    <t>Indiana Index to Petitions for Naturalization (Hammond), 12/11/1907 - 2/1/1985</t>
  </si>
  <si>
    <t>Naturalization Orders, Indiana (Hammond Division of the Northern District), 1932 - 1993</t>
  </si>
  <si>
    <t>Naturalization Certificate Registers, Georgia (Savannah Division), 1918 - 1926</t>
  </si>
  <si>
    <t>List of Naturalization Certificates, District 2, 1905 - 1906</t>
  </si>
  <si>
    <t>Naturalization Records, Colorado , 1/1/1987 - 12/31/1990</t>
  </si>
  <si>
    <t>Naturalization Index, Missouri (Eastern (St. Louis) Division of the Eastern District), ca. 1930 - 1991</t>
  </si>
  <si>
    <t>Draft Registration Cards for Utah, 1940-1947</t>
  </si>
  <si>
    <t>Land Grants and List of Grants or Allotments of Lands to the Pueblo Indians, 1854 - 1925</t>
  </si>
  <si>
    <t>Acoma Pueblo Survey Investigation, ca. 1876 - ca. 1886</t>
  </si>
  <si>
    <t>Index to Records of the Secretary of the Territory, 1854 - 1925</t>
  </si>
  <si>
    <t>Petitions for Naturalization, Indiana (Hammond Division of the Northern District), 1907 - 1985</t>
  </si>
  <si>
    <t>Registers of Land Titles, 1854 - 1854</t>
  </si>
  <si>
    <t>Record Book, ca. 2/4/1855 - ca. 5/10/1872</t>
  </si>
  <si>
    <t>Record Book, 1891 - 1904</t>
  </si>
  <si>
    <t>Docket Book, 1891 - ca. 8/6/1902</t>
  </si>
  <si>
    <t>Docket Book, 1854 - 1925</t>
  </si>
  <si>
    <t>Land Grant Case Files, 1849 - ca. 1934</t>
  </si>
  <si>
    <t>Records of Land Claims, 1891 - 1904</t>
  </si>
  <si>
    <t>Appearance Docket, ca. 1891 - ca. 1903</t>
  </si>
  <si>
    <t>Land Grant Case Files, 1891 - 1898</t>
  </si>
  <si>
    <t>Journals, 12/1/1891 - 6/15/1904</t>
  </si>
  <si>
    <t>Vacation Minute Book, 1893 - 1903</t>
  </si>
  <si>
    <t>Roll of Attorneys, ca. 1892 - ca. 1896</t>
  </si>
  <si>
    <t>Letters Sent, 8/9/1854 - 4/19/1897</t>
  </si>
  <si>
    <t>Letters Received, 8/5/1854 - 5/8/1876</t>
  </si>
  <si>
    <t>General Index to Letters Received, 8/5/1854 - 3/18/1899</t>
  </si>
  <si>
    <t>Letterpress Book of Grant Papers, 5/13/1881 - 11/25/1882</t>
  </si>
  <si>
    <t>Administrative Records, ca. 3/28/1902 - ca. 2/24/1908</t>
  </si>
  <si>
    <t>Collected Spanish Land Files, 1854 - 1925</t>
  </si>
  <si>
    <t>Petitions for Naturalization, Ohio (Western (Toledo) Division of the Northern District), 1909 - 1991</t>
  </si>
  <si>
    <t>Military Petitions for Naturalization, Iowa (Western (Sioux City) Division of the Northern District), 1943 - 1955</t>
  </si>
  <si>
    <t>Petitions for Naturalization, Ohio (Western (Toledo) Division of the Northern District), 1875 - 1900</t>
  </si>
  <si>
    <t>Petitions for Naturalization, New York (Northern District), 1821 - 1906</t>
  </si>
  <si>
    <t>Applications to Take Oath of Allegiance, Ohio (Western (Toledo) Division of the Northern District), 1937 - 1968</t>
  </si>
  <si>
    <t>Naturalization Orders, Ohio (Western (Toledo) Division of the Northern District), 1926 - 1992</t>
  </si>
  <si>
    <t>Naturalization Journals, Ohio (Western (Toledo) Division of the Northern District), 1926 - 1956</t>
  </si>
  <si>
    <t>Military Petitions for Naturalization, Ohio (Western (Toledo) Division of the Northern District), 1918 - 1918</t>
  </si>
  <si>
    <t>Index to Petitions for Naturalization, Ohio (Western (Toledo) Division of the Northern District), 1930 - 1940</t>
  </si>
  <si>
    <t>Petitions for Naturalization Transferred from Other Courts, Iowa (Western (Sioux City) Division of the Northern District), 1954 - 1975</t>
  </si>
  <si>
    <t>Petitions for Naturalization Transferred from Other Courts, Iowa (Eastern Division of the Northern District, Waterloo Term), 1954 - 1959</t>
  </si>
  <si>
    <t>Declarations of Intention for Citizenship, Mississippi (Eastern (Aberdeen) Division of the Northern District), 1911 - 1952</t>
  </si>
  <si>
    <t>Declarations of Intention for Citizenship, Mississippi (Hattiesburg Division of the Southern District), 1937 - 1956</t>
  </si>
  <si>
    <t>Petitions for Naturalization, Mississippi (Hattiesburg Division of the Southern District), 1937 - 1951</t>
  </si>
  <si>
    <t>Homestead Final Certificates, Alaska (Juneau Land Office), ca. 1902 - ca. 1923</t>
  </si>
  <si>
    <t>Homestead Final Certificates, Alaska (Nome Land Office), ca. 1907 - 1946</t>
  </si>
  <si>
    <t>Homestead Final Certificates, Alaska (Sitka Land Office), ca. 1885 - ca. 1902</t>
  </si>
  <si>
    <t>Naturalization Certificate Stubs, Mississippi (Hattiesburg Division of the Southern District), 1937 - 1951</t>
  </si>
  <si>
    <t>Naturalization Certificate Stubs, Mississippi (Western (Oxford) Division of the Northern District), 1927 - 1991</t>
  </si>
  <si>
    <t>Declarations of Intention for Citizenship, Mississippi (Western (Oxford) Division of the Northern District), 1910 - 1979</t>
  </si>
  <si>
    <t>Naturalization Orders, Mississippi (Western (Oxford) Division of the Northern District ), 1931 - 1991</t>
  </si>
  <si>
    <t>U.S. Fish and Wildlife Service</t>
  </si>
  <si>
    <t>Homestead Final Certificates, Arizona (Prescott Land Office), 1871 - 1905</t>
  </si>
  <si>
    <t>Overseas Military Naturalization Petitions, Iowa (Eastern (Dubuque) Division of the Northern District), 1943 - 1954</t>
  </si>
  <si>
    <t>Naturalization Index, Iowa (Central (Fort Dodge) Division of the Northern District), 1909 - 1948</t>
  </si>
  <si>
    <t>District of Columbia City Council Legislative Log and Lists of Activities, 1967 - 1974</t>
  </si>
  <si>
    <t>Council of the District of Columbia</t>
  </si>
  <si>
    <t>Identification Card Files of Prohibition Agents, 1920-1925</t>
  </si>
  <si>
    <t>Examination Reports on Attorney Applications for Admission to Practice before the Federal Courts, Indiana (Indianapolis Term), 1877? - 1898?</t>
  </si>
  <si>
    <t>Lists of Naturalization Petitions Granted, Continued, or Denied, Nebraska (Grand Island Division), 1931 - 1951</t>
  </si>
  <si>
    <t>Records Relating to Crew Lists (Bridgeport, Connecticut), 1825 - 1932</t>
  </si>
  <si>
    <t>Records Relating to Seamen (Bridgeport, Connecticute), 1869 - 1936</t>
  </si>
  <si>
    <t>Records Relating to Pilgrimages of Gold Star Mothers and Widows, 1930 - 1933</t>
  </si>
  <si>
    <t>Naturalization Records, Florida (Jacksonville Term), 1937 - 1974</t>
  </si>
  <si>
    <t>Naturalization Records, Florida (Marianna Term), 1932 - 1959</t>
  </si>
  <si>
    <t>Records Relating to Naturalization Extraditions, Florida (Key West Term), 1883 - 1900</t>
  </si>
  <si>
    <t>Dockets in Naturalization Suits in Equity, New York (Southern District), 1909 - 1917</t>
  </si>
  <si>
    <t>Repatriation Oaths of Allegiance, Iowa (Ottumwa Division of the Southern District), 1938 - 1951</t>
  </si>
  <si>
    <t>Homestead Final Certificates, Arizona (Phoenix Land Office), 1905 - 1908</t>
  </si>
  <si>
    <t>Homestead Final Certificates, Arizona (Florence-Tucson Land Office), 1875-1905</t>
  </si>
  <si>
    <t>Military Petitions for Naturalization, South Carolina (Charleston Term of the Eastern District), 1918 - 1924</t>
  </si>
  <si>
    <t>Naturalization Repatriations, Military Petitions, and Transfers, Florida (Pensacola Term), 1954 - 1967</t>
  </si>
  <si>
    <t>Incoming Naturalization Transfer Correspondence, Florida (Miami Term), 1953 - 1960</t>
  </si>
  <si>
    <t>U.S., Army Transport Service, Lists of Incoming Passengers, 1917-1938</t>
  </si>
  <si>
    <t>U.S., Army Transport Service, Lists of Outgoing Passengers, 1917-1938</t>
  </si>
  <si>
    <t>Petitions and Records of Naturalization, Maine (Southern Division), 1945 - 1991</t>
  </si>
  <si>
    <t>Women's Repatriation Oaths of Allegiance, Maine (Southern Division), 1937 - 1967</t>
  </si>
  <si>
    <t>Index to Overseas Military Petitions, Maine (Southern Division), 1943 - 1955</t>
  </si>
  <si>
    <t>Declarations of Intention, Maine (Northern Division), 1942 - 1943</t>
  </si>
  <si>
    <t>Petitions and Records of Naturalization, Maine (Northern Division), 1942 - 1989</t>
  </si>
  <si>
    <t>Certificates of Naturalization Issued Abroad, Nebraska (Omaha Division), 1943 - 1945</t>
  </si>
  <si>
    <t>Military and Overseas Petitions for Naturalization, Nebraska (Omaha Division), 1918 - 1955</t>
  </si>
  <si>
    <t>Naturalization Certificate Records, Nebraska (Omaha Division), 1948 - 1960</t>
  </si>
  <si>
    <t>Recommendations on Naturalization Petitions and Court Orders, Missouri (Northern (St. Joseph) Division of the Western District), 1927 - 1976</t>
  </si>
  <si>
    <t>Petitions for Naturalization, North Dakota (Northeastern (Grand Forks) Division), 1894 - 1894</t>
  </si>
  <si>
    <t>Petitions for Naturalization, North Dakota (Northwestern (Devils Lake) Division), 1892 - 1901</t>
  </si>
  <si>
    <t>Petitions for Naturalization, Missouri (Southern (Springfield) Division of the Western District), 1911 - 1983</t>
  </si>
  <si>
    <t>Overseas Military Naturalization Petitions, Missouri (Southern (Springfield) Division of the Western District), 1944 - 1954</t>
  </si>
  <si>
    <t>Applications for Photo-Metal Check, 07/1918 - 07/1919</t>
  </si>
  <si>
    <t>Subject Files, 1941 - 1954</t>
  </si>
  <si>
    <t>Air Force Medical Service History Office</t>
  </si>
  <si>
    <t>Montana Naturalization Records (Helena Term), 1889 - 1999</t>
  </si>
  <si>
    <t>Records Relating to Seamen (Salem and Beverly, Massachusetts), 1789 - 1907</t>
  </si>
  <si>
    <t>Stubs of Naturalization Certificates, Louisiana (Alexandria Division of the Western District), 1918 - 1928</t>
  </si>
  <si>
    <t>Naturalization Certificate Stubs, Missouri (Eastern (St. Louis) Division of the Eastern District), 1907 - 1926</t>
  </si>
  <si>
    <t>Index to Affidavits of Seamen's Citizenship (Massachusetts), ca. 1935 - ca. 1939</t>
  </si>
  <si>
    <t>Index to Petitions for Naturalization, Michigan (Southern (Grand Rapids) Division of the Western District), 1926 - 1992</t>
  </si>
  <si>
    <t>Naturalization Index, 1930 - 1988. U.S. District Court for the Third (St. Paul) Division of the District of Minnesota.</t>
  </si>
  <si>
    <t>Naturalization Index, 1848 - 1990. U.S. District Court for the Eastern District of Wisconsin. Milwaukee Term</t>
  </si>
  <si>
    <t>Logs of Company Ships, 1850 - 1867</t>
  </si>
  <si>
    <t>Sailing Lists of Contract Laborers, 1905 - 1910</t>
  </si>
  <si>
    <t>Requests for Metal Check Issue Cards, 1930 - 1937</t>
  </si>
  <si>
    <t>Petitions for Naturalization, 1848 - 1991. U.S. District Court for the Eastern District of Wisconsin. Milwaukee Term</t>
  </si>
  <si>
    <t>Naturalization Index, South Dakota (Southern (Sioux Falls) Division), ca. 1861 - 1963</t>
  </si>
  <si>
    <t>Petitions for Naturalization, Indiana (Indianapolis Term), 1895 - 1906</t>
  </si>
  <si>
    <t>Index to Minutes of Meetings, 1935 - 1965 (Federal Reserve Board of Governors)</t>
  </si>
  <si>
    <t>Federal Reserve Board of Governors</t>
  </si>
  <si>
    <t>Minutes of Meetings, 1935 - 1966 (Federal Reserve Board of Governors)</t>
  </si>
  <si>
    <t>Central Subject Files, 1913 - 1954</t>
  </si>
  <si>
    <t>Headstone Inscription and Interment Records for U.S. Military Cemeteries on Foreign Soil, 1942 - 1949</t>
  </si>
  <si>
    <t>Homestead Final Certificates, Illinois (Springfield Land Office), 1863 - 1876</t>
  </si>
  <si>
    <t>Homestead Final Certificates, Nevada (Carson City Land Office), 1864 - 1908</t>
  </si>
  <si>
    <t>Homestead Final Certificates, Nevada (Elko Land Office), 1872 - 1877</t>
  </si>
  <si>
    <t>Homestead Final Certificates, Nevada (Austin-Eureka Land Office), 1868 - 1893</t>
  </si>
  <si>
    <t>Homestead Final Certificates, Utah (Beaver City Land Office), 1876 - 1877</t>
  </si>
  <si>
    <t>Homestead Final Certificates, Utah (Salt Lake City Land Office), 1869 - 1908</t>
  </si>
  <si>
    <t>Homestead Final Certificates, Utah (Vernal Land Office), 1905 - 1908</t>
  </si>
  <si>
    <t>Homestead Final Certificates, Wyoming (Buffalo Land Office), 1888 - 1946</t>
  </si>
  <si>
    <t>Homestead Final Certificates, Wyoming (Cheyenne Land Office), 1871 - 1908</t>
  </si>
  <si>
    <t>Homestead Final Certificates, Wyoming (Douglas Land Office), 1890 - 1925</t>
  </si>
  <si>
    <t>Homestead Final Certificates, Wyoming (Evanston Land Office), 1878 - 1908</t>
  </si>
  <si>
    <t>Homestead Final Certificates, Wyoming (Lander Land Office), 1890 - 1927</t>
  </si>
  <si>
    <t>Homestead Final Certificates, Wyoming (Sundance Land Office), 1890 - 1920</t>
  </si>
  <si>
    <t>Petitions for Naturalization by Members of Armed Forces, Indiana (Indianapolis Term), 1918 - 1919</t>
  </si>
  <si>
    <t>U.S., Merchant Marine Applications for License of Officers, 1914-1949</t>
  </si>
  <si>
    <t>Draft Registration Cards for Alabama, 1940-1947</t>
  </si>
  <si>
    <t>Fourth Registration Draft Cards, 1942 (Arizona)</t>
  </si>
  <si>
    <t>Draft Registration Cards for California, 1940-1947</t>
  </si>
  <si>
    <t>Draft Registration Cards for Connecticut, 1940-1947</t>
  </si>
  <si>
    <t>Draft Registration Cards for Florida, 1940-1947</t>
  </si>
  <si>
    <t>Draft Registration Cards for Hawaii, 1940-1947</t>
  </si>
  <si>
    <t>Draft Registration Cards for Illinois, 1940-1947</t>
  </si>
  <si>
    <t>Draft Registration Cards for Indiana, 1940-1947</t>
  </si>
  <si>
    <t>Draft Registration Cards for Iowa, 1940-1947</t>
  </si>
  <si>
    <t>Draft Registration Cards for Kansas, 1940-1947</t>
  </si>
  <si>
    <t>Draft Registration Cards for Kentucky, 1940-1947</t>
  </si>
  <si>
    <t>Fourth Registration Draft Cards, 1942 (Kentucky)</t>
  </si>
  <si>
    <t>Draft Registration Cards for Massachusetts, 1940-1947</t>
  </si>
  <si>
    <t>Draft Registration Cards for Michigan, 1940-1947</t>
  </si>
  <si>
    <t>Draft Registration Cards for Minnesota, 1940-1947</t>
  </si>
  <si>
    <t>Draft Registration Cards for Mississippi, 1940-1947</t>
  </si>
  <si>
    <t>Draft Registration Cards for Missouri, 1940-1947</t>
  </si>
  <si>
    <t>Draft Registration Cards for Nebraska, 1940-1947</t>
  </si>
  <si>
    <t>Draft Registration Cards for Nevada, 1940-1947</t>
  </si>
  <si>
    <t>Fourth Registration Draft Cards, 1942 (Nevada)</t>
  </si>
  <si>
    <t>Draft Registration Cards for New Hampshire, 1940-1947</t>
  </si>
  <si>
    <t>Draft Registration Cards for New Jersey, 1940-1947</t>
  </si>
  <si>
    <t>Draft Registration Cards for New York City, 1940-1947</t>
  </si>
  <si>
    <t>Draft Registration Cards for New York State, 1940-1947</t>
  </si>
  <si>
    <t>Fourth Registration Draft Cards, 1942 (New York State)</t>
  </si>
  <si>
    <t>Draft Registration Cards for North Dakota, 1940-1947</t>
  </si>
  <si>
    <t>Draft Registration Cards for Ohio, 1940-1947</t>
  </si>
  <si>
    <t>Draft Registration Cards for Puerto Rico, 1940-1947</t>
  </si>
  <si>
    <t>Draft Registration Cards for Rhode Island, 1940-1947</t>
  </si>
  <si>
    <t>Draft Registration Cards for South Carolina, 1940-1947</t>
  </si>
  <si>
    <t>Draft Registration Cards for South Dakota, 1940-1947</t>
  </si>
  <si>
    <t>Draft Registration Cards for Tennessee, 1940-1947</t>
  </si>
  <si>
    <t>Draft Registration Cards for Vermont, 1940-1947</t>
  </si>
  <si>
    <t>Draft Registration Cards for Virgin Islands, 1942-1942</t>
  </si>
  <si>
    <t>Draft Registration Cards for Wisconsin, 1940-1947</t>
  </si>
  <si>
    <t>Homestead Final Certificates, Nebraska (Alliance Land Office), 1890 - 1908</t>
  </si>
  <si>
    <t>Homestead Final Certificates, Nebraska (Beatrice and Brownsville Land Offices), 1863 - 1887</t>
  </si>
  <si>
    <t>Homestead Final Certificates, Nebraska (Bloomington and Lowell Land Offices), 1872 - 1893</t>
  </si>
  <si>
    <t>Homestead Final Certificates, Nebraska (Grand Island), 1869 - 1893</t>
  </si>
  <si>
    <t>Homestead Final Certificates, Nebraska (Lincoln and Nebraska City Land Offices), 1863 - 1908</t>
  </si>
  <si>
    <t>Homestead Final Certificates, Nebraska (McCook Land Office), 1883 - 1905</t>
  </si>
  <si>
    <t>Homestead Final Certificates, Nebraska (Neligh, Omaha, West Point, and Norfolk Land Offices), 1863 - 1894</t>
  </si>
  <si>
    <t>Homestead Final Certificates, Nebraska (North Platte Land Office), 1872 - 1908</t>
  </si>
  <si>
    <t>Homestead Final Certificates, Ponca Indian Reservation, Nebraska (O'Neill Land Office), 1891 - 1905</t>
  </si>
  <si>
    <t>Homestead Final Certificates, Nebraska (Sidney Land Office), 1887 - 1906</t>
  </si>
  <si>
    <t>Homestead Final Certificates, Nebraska (Valentine Land Office), 1883 - 1908</t>
  </si>
  <si>
    <t>Depositions for Petitions for Naturalization Transferred From Other Courts, California (Southern District), 1955 - 1980</t>
  </si>
  <si>
    <t>Overseas Military Naturalization Petitions, California (Southern District), 1953 - ca. 1956</t>
  </si>
  <si>
    <t>Naturalization Index, 1930 - 1988. U.S. District Court for the Fourth (Minneapolis) Division of the District of Minnesota.</t>
  </si>
  <si>
    <t>District of Columbia City Council Resolutions and Regulations, 1967 - 1974</t>
  </si>
  <si>
    <t>Bankruptcy Act of 1898 Case Files (U.S. District Court for the Greenville Division of the District of South Carolina)</t>
  </si>
  <si>
    <t>Naturalization Hearing Dockets, Michigan (Southern (Detroit) Division of the Eastern District), 1912 - 1920</t>
  </si>
  <si>
    <t>Naturalization Certificate Stubs, Michigan (Southern (Detroit) Division of the Eastern District), 1907 - 1991</t>
  </si>
  <si>
    <t>Naturalization Depositions, Michigan (Southern (Detroit) Division of the Eastern District), 1909 - 1980</t>
  </si>
  <si>
    <t>Naturalization Court Order Books, Michigan (Southern (Detroit) Division of the Eastern District), 1926 - 1999</t>
  </si>
  <si>
    <t>Declarations of Intention, Alaska (U.S. District Court for the Fairbanks Division), 1960 - 1973</t>
  </si>
  <si>
    <t>Declarations of Intention, Alaska (U.S. District Court for the Ketchikan Division), 1960 - 1972</t>
  </si>
  <si>
    <t>Declarations of Intention, Alaska (U.S. Territorial Court for the Third (Valdez) Division, Seward Term), 1911 - 1940</t>
  </si>
  <si>
    <t>Petitions for Naturalization Filed in Ketchikan, Alaska (U.S. District Court for the Juneau Division), 1960 - 1988</t>
  </si>
  <si>
    <t>Petitions for Naturalization Filed in Kodiak, Alaska (U.S. Territorial Court for the Third (Valdez) Division, Cordova Term), 1931 - 1960</t>
  </si>
  <si>
    <t>Declarations of Intention Filed in Wiseman, Alaska (U.S. Territorial Court for the Fourth (Fairbanks) Division), 1927 - 1927</t>
  </si>
  <si>
    <t>Petitions for Naturalization, Alaska (U.S. District Court for the Fairbanks Division), 1960 - 1991</t>
  </si>
  <si>
    <t>Naturalization Depositions, Alaska (U.S. District Court for the Fairbanks Division), 1960 - 1968</t>
  </si>
  <si>
    <t>Naturalization Depositions, Indiana (Indianapolis Division of the Southern District), 1926 - 1955</t>
  </si>
  <si>
    <t>Quarterly Abstracts of Collections of Naturalization Fees, Indiana (Indianapolis Term), 1916 - 1922</t>
  </si>
  <si>
    <t>Facts for Petitions for Naturalizations, Indiana (Indianapolis Term), 1909 - 1923</t>
  </si>
  <si>
    <t>Naturalization Record Book, Indiana (Indianapolis Term), 1903 - 1906</t>
  </si>
  <si>
    <t>The National Archives at New York - New York Petions for Naturalizations, 1793-1906</t>
  </si>
  <si>
    <t>Naturalization Petition and Record Books, Illinois (Central (Peoria) District), 1887-1954</t>
  </si>
  <si>
    <t>Naturalization Application Papers Files, Michigan (Southern (Detroit) Division of the Eastern District), 1837–1860</t>
  </si>
  <si>
    <t>Military Petitions for Naturalization, New York (Eastern District), 1918 - 1920</t>
  </si>
  <si>
    <t>Index to Naturalization Orders, Michigan (Southern (Grand Rapids) Division of the Western District), 1866-1962</t>
  </si>
  <si>
    <t>Naturalization Depositions, Indiana (Hammond Division of the Northern District), 1932 - 1945</t>
  </si>
  <si>
    <t>Naturalization Certificate Stubs, Indiana (Hammond Term), 1909 - 1916</t>
  </si>
  <si>
    <t>Designations of Examiners, Indiana (Hammond Division of the Northern District), 1932 - 1932</t>
  </si>
  <si>
    <t>Veterans Administration Master Index, , 1917-1940</t>
  </si>
  <si>
    <t>Draft Registration Cards for Georgia, 1940 - 1945</t>
  </si>
  <si>
    <t>Fourth Registration Draft Cards, 1942 (Massachusetts)</t>
  </si>
  <si>
    <t>Fourth Registration Draft Cards, 1942 (Hawaii)</t>
  </si>
  <si>
    <t>Naturalization Journals, Ohio (Western (Cincinnati) Division of the Southern District), 1852 - 1905</t>
  </si>
  <si>
    <t>Naturalization Certificate Stubs, Ohio (U.S. District Court for the Western (Cincinnati) Division of the Southern District), 1907 - 1926</t>
  </si>
  <si>
    <t>Naturalization Journals, Ohio (Eastern (Cleveland) Division of the Northern District), 1855 - 1902</t>
  </si>
  <si>
    <t>Declarations of Intention by Minors, Ohio (Eastern (Cleveland) Division of the Northern District), 1856 - 1902</t>
  </si>
  <si>
    <t>Index to Naturalization Journals, Ohio (Eastern (Cleveland) Division of the Northern District), 1855 - 1903</t>
  </si>
  <si>
    <t>Depositions for Naturalization, Ohio (Western (Cincinnati) Division of the Southern District), 1909 - 1929</t>
  </si>
  <si>
    <t>Naturalization Order Books, Ohio (Western (Cincinnati) Division of the Southern District), 1926 - 1961</t>
  </si>
  <si>
    <t>Declarations of Intention, Ohio (Eastern (Cleveland) Division of the Northern District), 1906 - 1943</t>
  </si>
  <si>
    <t>Index to Declarations of Intentions and Petitions for Naturalization, Ohio (Eastern (Cleveland) Division of the Northern District), 1907 - 1922</t>
  </si>
  <si>
    <t>Certificate of Naturalization Stubs, Ohio (U.S. District Court for the Eastern (Cleveland) Division of the Northern District), 1907 - 1925</t>
  </si>
  <si>
    <t>Naturalization Order Books, Ohio (Eastern (Columbus) Division of the Southern District), 1927 - 1935</t>
  </si>
  <si>
    <t>Repatriation Records, Ohio (Eastern (Columbus) Division of the Southern District), 1941-1942</t>
  </si>
  <si>
    <t>Naturalization Depositions, Ohio (Eastern (Cleveland) Division of the Northern District), 1922 - 1982</t>
  </si>
  <si>
    <t>Insular Passport Applications, compiled 1901 - 1911</t>
  </si>
  <si>
    <t>Petitions for Naturalization, New York (Southern District), 1846 - 1911</t>
  </si>
  <si>
    <t>4522202, 1274123</t>
  </si>
  <si>
    <t>Petitions for Naturalization, Alabama (Montgomery), 1912 - 1960</t>
  </si>
  <si>
    <t>Land Allotments for Five Civilized Tribes</t>
  </si>
  <si>
    <t>Alphabetical Index of Former Inmates of U.S. Penitentiary, Alcatraz, 1934-63</t>
  </si>
  <si>
    <t>Multiple</t>
  </si>
  <si>
    <t>Oklahoma Territory Indian Records</t>
  </si>
  <si>
    <t>U.S. Army, U.S. Forces, European Theater, Historical Division: Records, 1941-1946</t>
  </si>
  <si>
    <t>4688038, 305392, 4719597, 4726287</t>
  </si>
  <si>
    <t>Vietnam Service Awards</t>
  </si>
  <si>
    <t>War Casualties from World War II for Navy, Marine Corps, and Coast Guard Personnel, 1946</t>
  </si>
  <si>
    <t>Various</t>
  </si>
  <si>
    <t>American Milestone Documents</t>
  </si>
  <si>
    <t>Newsletters, 1921 - 1937</t>
  </si>
  <si>
    <t>Federal Reserve Bank of St. Louis</t>
  </si>
  <si>
    <t>Minutes of a Conference Held by the War Labor Policies Board with State Officials Responsible for Enforcement of State Labor Laws, 1918 - 1918</t>
  </si>
  <si>
    <t>Minutes of Meetings of the War Labor Policies Board, 1918 - 1919</t>
  </si>
  <si>
    <t>Correspondence of Mary Van Kleeck with Members of the War Labor Policies Board, 1918 - 1918</t>
  </si>
  <si>
    <t>Correspondence of the Director, 1918 - 1920</t>
  </si>
  <si>
    <t>Records Relating to Women in World War I, 1918 - 1919</t>
  </si>
  <si>
    <t>German Flown Aerial Photographs, 1939-1945</t>
  </si>
  <si>
    <t>Logbooks of U.S. Navy Ships and Stations, 1941-1983</t>
  </si>
  <si>
    <t>Vetarans Benefits Administration</t>
  </si>
  <si>
    <t>Logbooks of Ships and Shore Installations, 1948-1972</t>
  </si>
  <si>
    <t>Petitions for Naturalization, Alaska (Territorial Court, Cordova), 1910-1960</t>
  </si>
  <si>
    <t>Petitions for Naturalization, Alaska (Territorial Court, Eagle), 1904-1929</t>
  </si>
  <si>
    <t>Petitions for Naturalization, Alaska (U.S. Territorial Court, Bethel), 1927-1932</t>
  </si>
  <si>
    <t>Original Records (AAD)</t>
  </si>
  <si>
    <t>Records on Military Personnel Who Died, Were Missing in Action or Prisoners of War as a Result of the Vietnam War, June 8, 1956 - January 21, 1998</t>
  </si>
  <si>
    <t>Not available (Data available, but no images)</t>
  </si>
  <si>
    <t>Germans to America Passenger Data File, 1850 - 1897</t>
  </si>
  <si>
    <t>CIR</t>
  </si>
  <si>
    <t>Italians to America Passenger Data File, 1855 - 1900</t>
  </si>
  <si>
    <t>Russians to America Passenger Data File, 1834 - 1897</t>
  </si>
  <si>
    <t>Records for Passengers who Arrived at the Port of New York during the Irish Famine, 1846-1851</t>
  </si>
  <si>
    <t>Index to the Gorgas Hospital Mortuary Death Records, 1906 - 1991</t>
  </si>
  <si>
    <t>Korean Conflict Casualty File, 1/1/1950 - 2/7/1957</t>
  </si>
  <si>
    <t>U.S., Vietnam War Military Casualties, 1956-2003</t>
  </si>
  <si>
    <t>COFF</t>
  </si>
  <si>
    <t>Records about Japanese Americans Relocated During World War II, 1988 - 1989</t>
  </si>
  <si>
    <t>Records of American Prisoners of War During the Korean War, 1950 - 1953</t>
  </si>
  <si>
    <t>Records on Korean War Dead and Wounded Army Casualties, February 13, 1950 - December 31, 1953</t>
  </si>
  <si>
    <t>Records of Repatriated Korean War Prisoners of War, July 5, 1950 - October 6, 1954</t>
  </si>
  <si>
    <t>World War II Army Enlistment Records, ca. 1938 - 1946</t>
  </si>
  <si>
    <t>National Register of Scientific and Technical Personnel Files, 1954 - 1970</t>
  </si>
  <si>
    <t>Records of Deceased, Wounded, Ill, or Injured Army Personnel, Including Dependents and Civilian Employees, January 1, 1961 - December 1981</t>
  </si>
  <si>
    <t>World War II Prisoners of the Japanese Data Files, ca. 1941 - ca. 1945</t>
  </si>
  <si>
    <t>ADBC</t>
  </si>
  <si>
    <t>P2012</t>
  </si>
  <si>
    <t>13th Naval District Public Information Department Press Clippings, 1942-1960.</t>
  </si>
  <si>
    <t>P2233</t>
  </si>
  <si>
    <t>U.S. District Court at New Orleans, Naturalization Petitions, 1838-1861</t>
  </si>
  <si>
    <t>P2293</t>
  </si>
  <si>
    <t>Citizenship Case Files of the U.S. Court in Indian Territory, 1896-1897.</t>
  </si>
  <si>
    <t>T0252</t>
  </si>
  <si>
    <t>T252</t>
  </si>
  <si>
    <t>T0289</t>
  </si>
  <si>
    <t>T289</t>
  </si>
  <si>
    <t>Organization Index to Pension Files of Veterans Who Served Between 1861 and 1900, 1861-1900</t>
  </si>
  <si>
    <t>581208 </t>
  </si>
  <si>
    <t>T0297</t>
  </si>
  <si>
    <t>T297</t>
  </si>
  <si>
    <t>T0508</t>
  </si>
  <si>
    <t>T508</t>
  </si>
  <si>
    <t>T0529</t>
  </si>
  <si>
    <t>T529</t>
  </si>
  <si>
    <t>Final Rolls of Citizens and Freedmen of the Five Civilized Tribes in Indian Territory (as Approved by the Secretary of the Interior on or Before Mar. 4, 1907, With Supplements Dated Sept. 25, 1914).</t>
  </si>
  <si>
    <t>T0612</t>
  </si>
  <si>
    <t>T612</t>
  </si>
  <si>
    <t>Book Indexes, New York Passenger Lists, 1906-1942</t>
  </si>
  <si>
    <t>2790937, 2353585</t>
  </si>
  <si>
    <t>T0623</t>
  </si>
  <si>
    <t>T623</t>
  </si>
  <si>
    <t>Twelfth Census of the United States, 1900</t>
  </si>
  <si>
    <t>2790937, 2353588, 2791148</t>
  </si>
  <si>
    <t>T0624</t>
  </si>
  <si>
    <t>T624</t>
  </si>
  <si>
    <t>Thirteenth Census of the United States, 1910</t>
  </si>
  <si>
    <t>2790937, 2353589, 638859</t>
  </si>
  <si>
    <t>T0625</t>
  </si>
  <si>
    <t>T625</t>
  </si>
  <si>
    <t>Fourteenth Census of the United States, 1920</t>
  </si>
  <si>
    <t>598030, 2790937</t>
  </si>
  <si>
    <t>T0626</t>
  </si>
  <si>
    <t>T626</t>
  </si>
  <si>
    <t>Fifteenth Census of the United States, 1930</t>
  </si>
  <si>
    <t>T0627</t>
  </si>
  <si>
    <t>T627</t>
  </si>
  <si>
    <t>Sixteenth Census of the United States, 1940</t>
  </si>
  <si>
    <t>581208, 1799568, 1786935 </t>
  </si>
  <si>
    <t>T0829</t>
  </si>
  <si>
    <t>T829</t>
  </si>
  <si>
    <t>Miscellaneous Records of the Office of Naval Records and Library.</t>
  </si>
  <si>
    <t>T0910</t>
  </si>
  <si>
    <t>T910</t>
  </si>
  <si>
    <t>California, Private Land Claim Dockets, 1852-1858</t>
  </si>
  <si>
    <t>T0938</t>
  </si>
  <si>
    <t>T938</t>
  </si>
  <si>
    <t>Boston, Massachusetts. Passenger Lists of Vessels Arriving at Boston, Massachusetts</t>
  </si>
  <si>
    <t>T0939</t>
  </si>
  <si>
    <t>T939</t>
  </si>
  <si>
    <t>Crew lists of Vessels Arriving at New Orleans, LA, 1910-1945.</t>
  </si>
  <si>
    <t>T0940</t>
  </si>
  <si>
    <t>T940</t>
  </si>
  <si>
    <t>Passenger Lists of Vessels Arriving at Key West, Florida, 1898-1945</t>
  </si>
  <si>
    <t>T0941</t>
  </si>
  <si>
    <t>T941</t>
  </si>
  <si>
    <t>Crew Lists of Vessels Arriving at Gloucester, Massachusetts, 1918-1943.</t>
  </si>
  <si>
    <t>T0944</t>
  </si>
  <si>
    <t>T944</t>
  </si>
  <si>
    <t>Passenger Lists of Vessels Arriving at New Bedford, Massachusetts, 1902-1942.</t>
  </si>
  <si>
    <t>T0977</t>
  </si>
  <si>
    <t>T977</t>
  </si>
  <si>
    <t>T0990</t>
  </si>
  <si>
    <t>T990</t>
  </si>
  <si>
    <t>Mauthausen Death Books, 1939-1945 (Holocaust)</t>
  </si>
  <si>
    <t>T1021</t>
  </si>
  <si>
    <t>German Documents Among the War Crimes Records of the Judge Advocate Division, Headquarters, U.S. Army Europe (Holocaust)</t>
  </si>
  <si>
    <t xml:space="preserve">T1087 </t>
  </si>
  <si>
    <t>T1088</t>
  </si>
  <si>
    <t>T1089</t>
  </si>
  <si>
    <t xml:space="preserve">T1090 </t>
  </si>
  <si>
    <t>T1091</t>
  </si>
  <si>
    <t>T1092</t>
  </si>
  <si>
    <t xml:space="preserve">T1093 </t>
  </si>
  <si>
    <t>Log Books of the U.S.S. Southhampton, 1852-1855.</t>
  </si>
  <si>
    <t>T1094</t>
  </si>
  <si>
    <t>T1095</t>
  </si>
  <si>
    <t>T1096</t>
  </si>
  <si>
    <t>T1103</t>
  </si>
  <si>
    <t>General Court Martial of Gen. George A. Custer, 1867</t>
  </si>
  <si>
    <t>T1121</t>
  </si>
  <si>
    <t>Registro Central de Esclavos, (Slave Schedules)1872</t>
  </si>
  <si>
    <t>T1132</t>
  </si>
  <si>
    <t>Non-population Census Schedules for Virginia, 1850-1880.</t>
  </si>
  <si>
    <t>T1133</t>
  </si>
  <si>
    <t>Non-population Census Schedules for Illinois, 1850-1880.</t>
  </si>
  <si>
    <t>T1135</t>
  </si>
  <si>
    <t>Nonpopulation Census Schedules for Tennessee, 1850-1880</t>
  </si>
  <si>
    <t>T1137</t>
  </si>
  <si>
    <t>Nonpopulation Census Schedules for Georgia 1850-1880: Supplemental Schedules of Defective, Dependent, and Delinquent Classes, 1880</t>
  </si>
  <si>
    <t>T1156</t>
  </si>
  <si>
    <t>Non-population Census Schedules for Iowa, 1850-1880.</t>
  </si>
  <si>
    <t>T1159</t>
  </si>
  <si>
    <t>Non-population Census Schedules for Ohio, 1850-1880</t>
  </si>
  <si>
    <t>T1164</t>
  </si>
  <si>
    <t>Non-population Census Schedules for Michigan, 1850-1880 (in the custody of the Michigan State Archives), 1850-1880.</t>
  </si>
  <si>
    <t>T1196</t>
  </si>
  <si>
    <t>Selected Pension Application Files Relating to the Mormon Battalion, Mexican War, 1846-1848</t>
  </si>
  <si>
    <t>T1206</t>
  </si>
  <si>
    <t>Project Blue Book, 1947-1969</t>
  </si>
  <si>
    <t>3794022, 3785972</t>
  </si>
  <si>
    <t>T1219</t>
  </si>
  <si>
    <t>State Department Transcripts of Passenger Lists, ca. October 1819-ca.</t>
  </si>
  <si>
    <t>T1234</t>
  </si>
  <si>
    <t>Public Land Survey Township Plats, compiled 1789 - 1946, documenting the period 1785 - 1946</t>
  </si>
  <si>
    <t>T1249</t>
  </si>
  <si>
    <t>Records of the Department of State Relating to Internal Affairs of the Soviet Union, 1930-1939</t>
  </si>
  <si>
    <t>Repatriation Petitions, 1938–1968</t>
  </si>
  <si>
    <t>[Delaware] Duplicate Naturalization Certificates and Petitions for Naturalization of Soldiers Naturalized Outside of the United States, 1943–1955</t>
  </si>
  <si>
    <r>
      <rPr>
        <u/>
        <sz val="10"/>
        <color rgb="FF1155CC"/>
        <rFont val="Arial"/>
      </rPr>
      <t>Fold3.com</t>
    </r>
    <r>
      <rPr>
        <sz val="10"/>
        <color rgb="FF000000"/>
        <rFont val="Arial"/>
        <scheme val="minor"/>
      </rPr>
      <t xml:space="preserve"> 
</t>
    </r>
    <r>
      <rPr>
        <u/>
        <sz val="10"/>
        <color rgb="FF1155CC"/>
        <rFont val="Arial"/>
      </rPr>
      <t>Ancestry.com</t>
    </r>
  </si>
  <si>
    <t>List of Digitized Partner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</si>
</sst>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0"/>
      <color rgb="FF000000"/>
      <name val="Arial"/>
      <scheme val="minor"/>
    </font>
    <font>
      <b/>
      <sz val="12"/>
      <color rgb="FF000000"/>
      <name val="Calibri"/>
    </font>
    <font>
      <b/>
      <sz val="12"/>
      <color theme="1"/>
      <name val="Calibri"/>
    </font>
    <font>
      <b/>
      <sz val="12"/>
      <color rgb="FF555555"/>
      <name val="Calibri"/>
    </font>
    <font>
      <b/>
      <sz val="11"/>
      <color rgb="FF555555"/>
      <name val="Arial"/>
    </font>
    <font>
      <sz val="12"/>
      <color theme="1"/>
      <name val="Calibri"/>
    </font>
    <font>
      <u/>
      <sz val="12"/>
      <color rgb="FF0000FF"/>
      <name val="Calibri"/>
    </font>
    <font>
      <sz val="9"/>
      <color rgb="FF000000"/>
      <name val="&quot;Google Sans&quot;"/>
    </font>
    <font>
      <u/>
      <sz val="12"/>
      <color rgb="FF0563C1"/>
      <name val="Calibri"/>
    </font>
    <font>
      <sz val="10"/>
      <color theme="1"/>
      <name val="Arial"/>
    </font>
    <font>
      <sz val="11"/>
      <color rgb="FF555555"/>
      <name val="Arial"/>
    </font>
    <font>
      <sz val="12"/>
      <color rgb="FF000000"/>
      <name val="Calibri"/>
    </font>
    <font>
      <u/>
      <sz val="12"/>
      <color rgb="FF0000FF"/>
      <name val="Calibri"/>
    </font>
    <font>
      <u/>
      <sz val="12"/>
      <color rgb="FF1155CC"/>
      <name val="Calibri"/>
    </font>
    <font>
      <u/>
      <sz val="12"/>
      <color rgb="FF0563C1"/>
      <name val="Calibri"/>
    </font>
    <font>
      <u/>
      <sz val="11"/>
      <color rgb="FF1155CC"/>
      <name val="Arial"/>
    </font>
    <font>
      <u/>
      <sz val="12"/>
      <color rgb="FF0000FF"/>
      <name val="Calibri"/>
    </font>
    <font>
      <u/>
      <sz val="12"/>
      <color rgb="FF1155CC"/>
      <name val="Calibri"/>
    </font>
    <font>
      <u/>
      <sz val="12"/>
      <color rgb="FF1155CC"/>
      <name val="Calibri"/>
    </font>
    <font>
      <u/>
      <sz val="12"/>
      <color rgb="FF1155CC"/>
      <name val="Calibri"/>
    </font>
    <font>
      <u/>
      <sz val="12"/>
      <color rgb="FF1155CC"/>
      <name val="Calibri"/>
    </font>
    <font>
      <u/>
      <sz val="12"/>
      <color rgb="FF0563C1"/>
      <name val="Calibri"/>
    </font>
    <font>
      <u/>
      <sz val="12"/>
      <color rgb="FF1155CC"/>
      <name val="Calibri"/>
    </font>
    <font>
      <sz val="12"/>
      <color rgb="FF333333"/>
      <name val="Calibri"/>
    </font>
    <font>
      <u/>
      <sz val="12"/>
      <color rgb="FF1155CC"/>
      <name val="Calibri"/>
    </font>
    <font>
      <u/>
      <sz val="10"/>
      <color rgb="FF1155CC"/>
      <name val="Arial"/>
    </font>
    <font>
      <u/>
      <sz val="12"/>
      <color rgb="FF0563C1"/>
      <name val="Calibri"/>
    </font>
    <font>
      <u/>
      <sz val="12"/>
      <color rgb="FF0563C1"/>
      <name val="Calibri"/>
    </font>
    <font>
      <u/>
      <sz val="12"/>
      <color rgb="FF0563C1"/>
      <name val="Calibri"/>
    </font>
    <font>
      <sz val="12"/>
      <color rgb="FF0563C1"/>
      <name val="Calibri"/>
    </font>
    <font>
      <u/>
      <sz val="11"/>
      <color rgb="FF0563C1"/>
      <name val="Arial"/>
    </font>
    <font>
      <u/>
      <sz val="11"/>
      <color rgb="FF1155CC"/>
      <name val="Arial"/>
    </font>
    <font>
      <u/>
      <sz val="12"/>
      <color rgb="FF1155CC"/>
      <name val="Calibri"/>
    </font>
    <font>
      <u/>
      <sz val="11"/>
      <color rgb="FF0563C1"/>
      <name val="Arial"/>
    </font>
    <font>
      <u/>
      <sz val="11"/>
      <color rgb="FF0000FF"/>
      <name val="Arial"/>
    </font>
    <font>
      <u/>
      <sz val="11"/>
      <color rgb="FF555555"/>
      <name val="Arial"/>
    </font>
    <font>
      <u/>
      <sz val="11"/>
      <color rgb="FF1155CC"/>
      <name val="Arial"/>
    </font>
    <font>
      <u/>
      <sz val="12"/>
      <color rgb="FF1155CC"/>
      <name val="Calibri"/>
    </font>
    <font>
      <u/>
      <sz val="12"/>
      <color rgb="FF0563C1"/>
      <name val="Calibri"/>
    </font>
    <font>
      <u/>
      <sz val="12"/>
      <color rgb="FF1155CC"/>
      <name val="Calibri"/>
    </font>
    <font>
      <u/>
      <sz val="12"/>
      <color rgb="FF0000FF"/>
      <name val="&quot;Source Sans Pro&quot;"/>
    </font>
    <font>
      <u/>
      <sz val="12"/>
      <color rgb="FF0000FF"/>
      <name val="Calibri"/>
    </font>
    <font>
      <sz val="11"/>
      <color rgb="FF000000"/>
      <name val="Calibri"/>
    </font>
    <font>
      <u/>
      <sz val="10"/>
      <color rgb="FF1155CC"/>
      <name val="Arial"/>
    </font>
    <font>
      <sz val="12"/>
      <color rgb="FF1155CC"/>
      <name val="Calibri"/>
    </font>
    <font>
      <u/>
      <sz val="11"/>
      <color rgb="FF1155CC"/>
      <name val="Arial"/>
    </font>
    <font>
      <sz val="12"/>
      <color rgb="FF333333"/>
      <name val="&quot;Source Sans Pro&quot;"/>
    </font>
    <font>
      <sz val="11"/>
      <color rgb="FF000000"/>
      <name val="Arial"/>
    </font>
    <font>
      <sz val="12"/>
      <color rgb="FF555555"/>
      <name val="Calibri"/>
    </font>
    <font>
      <u/>
      <sz val="12"/>
      <color rgb="FF000000"/>
      <name val="Calibri"/>
    </font>
    <font>
      <u/>
      <sz val="12"/>
      <color rgb="FF1155CC"/>
      <name val="Calibri"/>
    </font>
    <font>
      <u/>
      <sz val="12"/>
      <color rgb="FF0000FF"/>
      <name val="Calibri"/>
    </font>
    <font>
      <u/>
      <sz val="12"/>
      <color rgb="FF0000FF"/>
      <name val="Calibri"/>
    </font>
    <font>
      <u/>
      <sz val="12"/>
      <color rgb="FF0000FF"/>
      <name val="Calibri"/>
    </font>
    <font>
      <sz val="12"/>
      <color rgb="FF262626"/>
      <name val="Calibri"/>
    </font>
    <font>
      <u/>
      <sz val="12"/>
      <color rgb="FF0563C1"/>
      <name val="Calibri"/>
    </font>
    <font>
      <u/>
      <sz val="11"/>
      <color rgb="FF1155CC"/>
      <name val="Calibri"/>
    </font>
    <font>
      <u/>
      <sz val="12"/>
      <color rgb="FF0000FF"/>
      <name val="Calibri"/>
    </font>
    <font>
      <u/>
      <sz val="12"/>
      <color rgb="FF555555"/>
      <name val="Calibri"/>
    </font>
    <font>
      <sz val="12"/>
      <color rgb="FF3C4043"/>
      <name val="Calibri"/>
    </font>
    <font>
      <u/>
      <sz val="12"/>
      <color rgb="FF1155CC"/>
      <name val="Calibri"/>
    </font>
    <font>
      <u/>
      <sz val="12"/>
      <color rgb="FF1155CC"/>
      <name val="Calibri"/>
    </font>
    <font>
      <u/>
      <sz val="12"/>
      <color rgb="FF555555"/>
      <name val="Calibri"/>
    </font>
    <font>
      <u/>
      <sz val="10"/>
      <color rgb="FF0000FF"/>
      <name val="Arial"/>
    </font>
    <font>
      <u/>
      <sz val="10"/>
      <color rgb="FF0000FF"/>
      <name val="Arial"/>
    </font>
    <font>
      <b/>
      <sz val="14"/>
      <color rgb="FF000000"/>
      <name val="Arial"/>
      <family val="2"/>
      <scheme val="minor"/>
    </font>
  </fonts>
  <fills count="7">
    <fill>
      <patternFill patternType="none"/>
    </fill>
    <fill>
      <patternFill patternType="gray125"/>
    </fill>
    <fill>
      <patternFill patternType="solid">
        <fgColor rgb="FFD9EAD3"/>
        <bgColor rgb="FFD9EAD3"/>
      </patternFill>
    </fill>
    <fill>
      <patternFill patternType="solid">
        <fgColor rgb="FFFFFF00"/>
        <bgColor rgb="FFFFFF00"/>
      </patternFill>
    </fill>
    <fill>
      <patternFill patternType="solid">
        <fgColor theme="0"/>
        <bgColor theme="0"/>
      </patternFill>
    </fill>
    <fill>
      <patternFill patternType="solid">
        <fgColor rgb="FFEBECF0"/>
        <bgColor rgb="FFEBECF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6">
    <xf numFmtId="0" fontId="0" fillId="0" borderId="0" xfId="0"/>
    <xf numFmtId="0" fontId="1" fillId="0" borderId="0" xfId="0" applyFont="1" applyAlignment="1">
      <alignment horizontal="center"/>
    </xf>
    <xf numFmtId="0" fontId="2" fillId="0" borderId="1" xfId="0" applyFont="1" applyBorder="1" applyAlignment="1">
      <alignment horizontal="center" wrapText="1"/>
    </xf>
    <xf numFmtId="0" fontId="3" fillId="0" borderId="1" xfId="0" applyFont="1" applyBorder="1" applyAlignment="1">
      <alignment horizontal="right" wrapText="1"/>
    </xf>
    <xf numFmtId="0" fontId="4" fillId="0" borderId="1" xfId="0" applyFont="1" applyBorder="1" applyAlignment="1">
      <alignment horizontal="center" wrapText="1"/>
    </xf>
    <xf numFmtId="0" fontId="3" fillId="0" borderId="1" xfId="0" applyFont="1" applyBorder="1" applyAlignment="1">
      <alignment horizontal="center"/>
    </xf>
    <xf numFmtId="0" fontId="1" fillId="0" borderId="1" xfId="0" applyFont="1" applyBorder="1" applyAlignment="1">
      <alignment horizontal="center" wrapText="1"/>
    </xf>
    <xf numFmtId="0" fontId="5" fillId="0" borderId="1" xfId="0" applyFont="1" applyBorder="1" applyAlignment="1">
      <alignment horizontal="center" wrapText="1"/>
    </xf>
    <xf numFmtId="0" fontId="5" fillId="0" borderId="1" xfId="0" applyFont="1" applyBorder="1" applyAlignment="1">
      <alignment horizontal="center"/>
    </xf>
    <xf numFmtId="0" fontId="6" fillId="2" borderId="1" xfId="0" applyFont="1" applyFill="1" applyBorder="1" applyAlignment="1">
      <alignment horizontal="right" wrapText="1"/>
    </xf>
    <xf numFmtId="0" fontId="7" fillId="0" borderId="0" xfId="0" applyFont="1"/>
    <xf numFmtId="0" fontId="8" fillId="0" borderId="1" xfId="0" applyFont="1" applyBorder="1" applyAlignment="1">
      <alignment horizontal="center" wrapText="1"/>
    </xf>
    <xf numFmtId="0" fontId="9" fillId="0" borderId="1" xfId="0" applyFont="1" applyBorder="1"/>
    <xf numFmtId="0" fontId="10" fillId="0" borderId="1" xfId="0"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right" wrapText="1"/>
    </xf>
    <xf numFmtId="0" fontId="13" fillId="0" borderId="1" xfId="0" applyFont="1" applyBorder="1" applyAlignment="1">
      <alignment horizontal="center" wrapText="1"/>
    </xf>
    <xf numFmtId="0" fontId="14" fillId="0" borderId="1" xfId="0" applyFont="1" applyBorder="1" applyAlignment="1">
      <alignment horizontal="center" wrapText="1"/>
    </xf>
    <xf numFmtId="0" fontId="15" fillId="0" borderId="1" xfId="0" applyFont="1" applyBorder="1" applyAlignment="1">
      <alignment horizontal="center" wrapText="1"/>
    </xf>
    <xf numFmtId="0" fontId="16" fillId="2" borderId="0" xfId="0" applyFont="1" applyFill="1" applyAlignment="1">
      <alignment horizontal="right" wrapText="1"/>
    </xf>
    <xf numFmtId="0" fontId="11" fillId="0" borderId="1" xfId="0" applyFont="1" applyBorder="1" applyAlignment="1">
      <alignment horizontal="right" wrapText="1"/>
    </xf>
    <xf numFmtId="0" fontId="11" fillId="0" borderId="1" xfId="0" applyFont="1" applyBorder="1" applyAlignment="1">
      <alignment horizontal="center"/>
    </xf>
    <xf numFmtId="0" fontId="17" fillId="0" borderId="1" xfId="0" applyFont="1" applyBorder="1" applyAlignment="1">
      <alignment horizontal="center"/>
    </xf>
    <xf numFmtId="0" fontId="18" fillId="2" borderId="1" xfId="0" applyFont="1" applyFill="1" applyBorder="1" applyAlignment="1">
      <alignment horizontal="right" wrapText="1"/>
    </xf>
    <xf numFmtId="0" fontId="19" fillId="0" borderId="1" xfId="0" applyFont="1" applyBorder="1" applyAlignment="1">
      <alignment horizontal="center" wrapText="1"/>
    </xf>
    <xf numFmtId="0" fontId="9" fillId="0" borderId="1" xfId="0" applyFont="1" applyBorder="1" applyAlignment="1">
      <alignment horizontal="center"/>
    </xf>
    <xf numFmtId="0" fontId="20" fillId="0" borderId="1" xfId="0" applyFont="1" applyBorder="1" applyAlignment="1">
      <alignment horizontal="center"/>
    </xf>
    <xf numFmtId="0" fontId="21" fillId="0" borderId="1" xfId="0" applyFont="1" applyBorder="1" applyAlignment="1">
      <alignment horizontal="center"/>
    </xf>
    <xf numFmtId="0" fontId="22" fillId="0" borderId="1" xfId="0" applyFont="1" applyBorder="1" applyAlignment="1">
      <alignment horizontal="right" wrapText="1"/>
    </xf>
    <xf numFmtId="0" fontId="23" fillId="0" borderId="1" xfId="0" applyFont="1" applyBorder="1" applyAlignment="1">
      <alignment horizontal="center"/>
    </xf>
    <xf numFmtId="0" fontId="5" fillId="0" borderId="1" xfId="0" applyFont="1" applyBorder="1" applyAlignment="1">
      <alignment horizontal="right" wrapText="1"/>
    </xf>
    <xf numFmtId="0" fontId="24" fillId="0" borderId="1" xfId="0" applyFont="1" applyBorder="1" applyAlignment="1">
      <alignment horizontal="right" wrapText="1"/>
    </xf>
    <xf numFmtId="0" fontId="25" fillId="0" borderId="1" xfId="0" applyFont="1" applyBorder="1" applyAlignment="1">
      <alignment horizontal="center"/>
    </xf>
    <xf numFmtId="0" fontId="5" fillId="3" borderId="1" xfId="0" applyFont="1" applyFill="1" applyBorder="1" applyAlignment="1">
      <alignment horizontal="center" wrapText="1"/>
    </xf>
    <xf numFmtId="0" fontId="5" fillId="3" borderId="1" xfId="0" applyFont="1" applyFill="1" applyBorder="1" applyAlignment="1">
      <alignment horizontal="center"/>
    </xf>
    <xf numFmtId="0" fontId="11" fillId="3" borderId="1" xfId="0" applyFont="1" applyFill="1" applyBorder="1" applyAlignment="1">
      <alignment horizontal="right" wrapText="1"/>
    </xf>
    <xf numFmtId="0" fontId="9" fillId="3" borderId="1" xfId="0" applyFont="1" applyFill="1" applyBorder="1"/>
    <xf numFmtId="0" fontId="26" fillId="3" borderId="1" xfId="0" applyFont="1" applyFill="1" applyBorder="1" applyAlignment="1">
      <alignment horizontal="center" wrapText="1"/>
    </xf>
    <xf numFmtId="0" fontId="10" fillId="3" borderId="1" xfId="0" applyFont="1" applyFill="1" applyBorder="1" applyAlignment="1">
      <alignment horizontal="center"/>
    </xf>
    <xf numFmtId="0" fontId="11" fillId="3" borderId="1" xfId="0" applyFont="1" applyFill="1" applyBorder="1" applyAlignment="1">
      <alignment horizontal="center" wrapText="1"/>
    </xf>
    <xf numFmtId="0" fontId="27" fillId="0" borderId="1" xfId="0" applyFont="1" applyBorder="1" applyAlignment="1">
      <alignment horizontal="right" wrapText="1"/>
    </xf>
    <xf numFmtId="0" fontId="28" fillId="0" borderId="1" xfId="0" applyFont="1" applyBorder="1" applyAlignment="1">
      <alignment horizontal="right" wrapText="1"/>
    </xf>
    <xf numFmtId="0" fontId="29" fillId="0" borderId="1" xfId="0" applyFont="1" applyBorder="1" applyAlignment="1">
      <alignment horizontal="center" wrapText="1"/>
    </xf>
    <xf numFmtId="0" fontId="30" fillId="0" borderId="1" xfId="0" applyFont="1" applyBorder="1" applyAlignment="1">
      <alignment horizontal="center" wrapText="1"/>
    </xf>
    <xf numFmtId="0" fontId="31" fillId="0" borderId="1" xfId="0" applyFont="1" applyBorder="1" applyAlignment="1">
      <alignment horizontal="center" wrapText="1"/>
    </xf>
    <xf numFmtId="0" fontId="32" fillId="0" borderId="1" xfId="0" applyFont="1" applyBorder="1" applyAlignment="1">
      <alignment horizontal="right" wrapText="1"/>
    </xf>
    <xf numFmtId="0" fontId="33" fillId="0" borderId="1" xfId="0" applyFont="1" applyBorder="1" applyAlignment="1">
      <alignment horizontal="center" wrapText="1"/>
    </xf>
    <xf numFmtId="0" fontId="34" fillId="0" borderId="1" xfId="0" applyFont="1" applyBorder="1" applyAlignment="1">
      <alignment horizontal="right" wrapText="1"/>
    </xf>
    <xf numFmtId="0" fontId="5" fillId="4" borderId="1" xfId="0" applyFont="1" applyFill="1" applyBorder="1" applyAlignment="1">
      <alignment horizontal="center"/>
    </xf>
    <xf numFmtId="0" fontId="35" fillId="0" borderId="1" xfId="0" applyFont="1" applyBorder="1" applyAlignment="1">
      <alignment horizontal="center" wrapText="1"/>
    </xf>
    <xf numFmtId="0" fontId="36" fillId="0" borderId="1" xfId="0" applyFont="1" applyBorder="1" applyAlignment="1">
      <alignment horizontal="right" wrapText="1"/>
    </xf>
    <xf numFmtId="0" fontId="37" fillId="0" borderId="1" xfId="0" applyFont="1" applyBorder="1" applyAlignment="1">
      <alignment wrapText="1"/>
    </xf>
    <xf numFmtId="0" fontId="38" fillId="3" borderId="1" xfId="0" applyFont="1" applyFill="1" applyBorder="1" applyAlignment="1">
      <alignment horizontal="center" wrapText="1"/>
    </xf>
    <xf numFmtId="0" fontId="39" fillId="3" borderId="1" xfId="0" applyFont="1" applyFill="1" applyBorder="1" applyAlignment="1">
      <alignment horizontal="center" wrapText="1"/>
    </xf>
    <xf numFmtId="0" fontId="40" fillId="2" borderId="1" xfId="0" applyFont="1" applyFill="1" applyBorder="1" applyAlignment="1">
      <alignment horizontal="left" wrapText="1"/>
    </xf>
    <xf numFmtId="0" fontId="41" fillId="3" borderId="1" xfId="0" applyFont="1" applyFill="1" applyBorder="1" applyAlignment="1">
      <alignment horizontal="right" wrapText="1"/>
    </xf>
    <xf numFmtId="0" fontId="5" fillId="0" borderId="0" xfId="0" applyFont="1" applyAlignment="1">
      <alignment horizontal="center" wrapText="1"/>
    </xf>
    <xf numFmtId="0" fontId="42" fillId="0" borderId="1" xfId="0" applyFont="1" applyBorder="1" applyAlignment="1">
      <alignment horizontal="right"/>
    </xf>
    <xf numFmtId="0" fontId="43" fillId="0" borderId="1" xfId="0" applyFont="1" applyBorder="1"/>
    <xf numFmtId="0" fontId="44" fillId="0" borderId="1" xfId="0" applyFont="1" applyBorder="1" applyAlignment="1">
      <alignment wrapText="1"/>
    </xf>
    <xf numFmtId="0" fontId="9" fillId="3" borderId="1" xfId="0" applyFont="1" applyFill="1" applyBorder="1" applyAlignment="1">
      <alignment horizontal="center"/>
    </xf>
    <xf numFmtId="0" fontId="45" fillId="0" borderId="1" xfId="0" applyFont="1" applyBorder="1" applyAlignment="1">
      <alignment horizontal="right" wrapText="1"/>
    </xf>
    <xf numFmtId="0" fontId="46" fillId="0" borderId="1" xfId="0" applyFont="1" applyBorder="1" applyAlignment="1">
      <alignment horizontal="center"/>
    </xf>
    <xf numFmtId="0" fontId="10" fillId="0" borderId="1" xfId="0" applyFont="1" applyBorder="1" applyAlignment="1">
      <alignment horizontal="center" wrapText="1"/>
    </xf>
    <xf numFmtId="0" fontId="47" fillId="0" borderId="1" xfId="0" applyFont="1" applyBorder="1" applyAlignment="1">
      <alignment horizontal="center"/>
    </xf>
    <xf numFmtId="0" fontId="47" fillId="0" borderId="1" xfId="0" applyFont="1" applyBorder="1" applyAlignment="1">
      <alignment horizontal="center" wrapText="1"/>
    </xf>
    <xf numFmtId="0" fontId="5" fillId="0" borderId="1" xfId="0" applyFont="1" applyBorder="1" applyAlignment="1">
      <alignment wrapText="1"/>
    </xf>
    <xf numFmtId="0" fontId="11" fillId="4" borderId="1" xfId="0" applyFont="1" applyFill="1" applyBorder="1" applyAlignment="1">
      <alignment horizontal="center"/>
    </xf>
    <xf numFmtId="0" fontId="48" fillId="0" borderId="1" xfId="0" applyFont="1" applyBorder="1" applyAlignment="1">
      <alignment horizontal="center"/>
    </xf>
    <xf numFmtId="0" fontId="11" fillId="0" borderId="0" xfId="0" applyFont="1" applyAlignment="1">
      <alignment horizontal="center"/>
    </xf>
    <xf numFmtId="0" fontId="49" fillId="0" borderId="1" xfId="0" applyFont="1" applyBorder="1" applyAlignment="1">
      <alignment horizontal="right" wrapText="1"/>
    </xf>
    <xf numFmtId="0" fontId="50" fillId="0" borderId="1" xfId="0" applyFont="1" applyBorder="1" applyAlignment="1">
      <alignment horizontal="center"/>
    </xf>
    <xf numFmtId="0" fontId="48" fillId="0" borderId="1" xfId="0" applyFont="1" applyBorder="1" applyAlignment="1">
      <alignment horizontal="right" wrapText="1"/>
    </xf>
    <xf numFmtId="0" fontId="51" fillId="5" borderId="0" xfId="0" applyFont="1" applyFill="1" applyAlignment="1">
      <alignment wrapText="1"/>
    </xf>
    <xf numFmtId="0" fontId="52" fillId="0" borderId="1" xfId="0" applyFont="1" applyBorder="1" applyAlignment="1">
      <alignment horizontal="center"/>
    </xf>
    <xf numFmtId="49" fontId="23" fillId="6" borderId="1" xfId="0" applyNumberFormat="1" applyFont="1" applyFill="1" applyBorder="1" applyAlignment="1">
      <alignment horizontal="center"/>
    </xf>
    <xf numFmtId="0" fontId="53" fillId="0" borderId="1" xfId="0" applyFont="1" applyBorder="1"/>
    <xf numFmtId="0" fontId="54" fillId="0" borderId="1" xfId="0" applyFont="1" applyBorder="1" applyAlignment="1">
      <alignment horizontal="center"/>
    </xf>
    <xf numFmtId="0" fontId="55" fillId="0" borderId="1" xfId="0" applyFont="1" applyBorder="1" applyAlignment="1">
      <alignment horizontal="center"/>
    </xf>
    <xf numFmtId="0" fontId="56" fillId="0" borderId="1" xfId="0" applyFont="1" applyBorder="1" applyAlignment="1">
      <alignment horizontal="right" wrapText="1"/>
    </xf>
    <xf numFmtId="0" fontId="57" fillId="0" borderId="1" xfId="0" applyFont="1" applyBorder="1" applyAlignment="1">
      <alignment horizontal="center"/>
    </xf>
    <xf numFmtId="0" fontId="58" fillId="0" borderId="1" xfId="0" applyFont="1" applyBorder="1" applyAlignment="1">
      <alignment horizontal="center"/>
    </xf>
    <xf numFmtId="0" fontId="59" fillId="0" borderId="1" xfId="0" applyFont="1" applyBorder="1" applyAlignment="1">
      <alignment horizontal="center"/>
    </xf>
    <xf numFmtId="0" fontId="23" fillId="0" borderId="1" xfId="0" applyFont="1" applyBorder="1" applyAlignment="1">
      <alignment horizontal="right" wrapText="1"/>
    </xf>
    <xf numFmtId="0" fontId="11" fillId="0" borderId="1" xfId="0" applyFont="1" applyBorder="1" applyAlignment="1">
      <alignment horizontal="left"/>
    </xf>
    <xf numFmtId="0" fontId="9" fillId="0" borderId="1" xfId="0" applyFont="1" applyBorder="1" applyAlignment="1">
      <alignment horizontal="right"/>
    </xf>
    <xf numFmtId="0" fontId="60" fillId="0" borderId="1" xfId="0" applyFont="1" applyBorder="1" applyAlignment="1">
      <alignment horizontal="right" wrapText="1"/>
    </xf>
    <xf numFmtId="0" fontId="5" fillId="3" borderId="0" xfId="0" applyFont="1" applyFill="1" applyAlignment="1">
      <alignment horizontal="center" wrapText="1"/>
    </xf>
    <xf numFmtId="0" fontId="11" fillId="3" borderId="0" xfId="0" applyFont="1" applyFill="1" applyAlignment="1">
      <alignment horizontal="right" wrapText="1"/>
    </xf>
    <xf numFmtId="0" fontId="11" fillId="3" borderId="0" xfId="0" applyFont="1" applyFill="1" applyAlignment="1">
      <alignment horizontal="center"/>
    </xf>
    <xf numFmtId="0" fontId="61" fillId="3" borderId="1" xfId="0" applyFont="1" applyFill="1" applyBorder="1" applyAlignment="1">
      <alignment horizontal="right" wrapText="1"/>
    </xf>
    <xf numFmtId="0" fontId="62" fillId="0" borderId="1" xfId="0" applyFont="1" applyBorder="1" applyAlignment="1">
      <alignment horizontal="center" wrapText="1"/>
    </xf>
    <xf numFmtId="0" fontId="5" fillId="0" borderId="0" xfId="0" applyFont="1" applyAlignment="1">
      <alignment horizontal="center"/>
    </xf>
    <xf numFmtId="0" fontId="63" fillId="0" borderId="1" xfId="0" applyFont="1" applyBorder="1"/>
    <xf numFmtId="0" fontId="64" fillId="0" borderId="0" xfId="0" applyFont="1"/>
    <xf numFmtId="0" fontId="6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search.ancestryinstitution.com/aird/search/db.aspx?dbid=1193" TargetMode="External"/><Relationship Id="rId3182" Type="http://schemas.openxmlformats.org/officeDocument/2006/relationships/hyperlink" Target="https://search.ancestryinstitution.com/aird/search/db.aspx?dbid=1850" TargetMode="External"/><Relationship Id="rId3042" Type="http://schemas.openxmlformats.org/officeDocument/2006/relationships/hyperlink" Target="https://catalog.archives.gov/search-within/4728319" TargetMode="External"/><Relationship Id="rId170" Type="http://schemas.openxmlformats.org/officeDocument/2006/relationships/hyperlink" Target="https://search.ancestryinstitution.com/aird/search/db.aspx?dbid=1277" TargetMode="External"/><Relationship Id="rId987" Type="http://schemas.openxmlformats.org/officeDocument/2006/relationships/hyperlink" Target="https://catalog.archives.gov/search?q=*:*&amp;f.ancestorNaIds=2843160&amp;sort=naIdSort%20asc" TargetMode="External"/><Relationship Id="rId2668" Type="http://schemas.openxmlformats.org/officeDocument/2006/relationships/hyperlink" Target="https://www.fold3.com/title_816/wwii_draft_registration_cards" TargetMode="External"/><Relationship Id="rId2875" Type="http://schemas.openxmlformats.org/officeDocument/2006/relationships/hyperlink" Target="https://search.ancestryinstitution.com/aird/search/db.aspx?dbid=2507" TargetMode="External"/><Relationship Id="rId847" Type="http://schemas.openxmlformats.org/officeDocument/2006/relationships/hyperlink" Target="https://catalog.archives.gov/search?q=A3813&amp;f.ancestorNaIds=3205393&amp;sort=naIdSort%20asc" TargetMode="External"/><Relationship Id="rId1477" Type="http://schemas.openxmlformats.org/officeDocument/2006/relationships/hyperlink" Target="https://familysearch.org/search/collection/2075263" TargetMode="External"/><Relationship Id="rId1684" Type="http://schemas.openxmlformats.org/officeDocument/2006/relationships/hyperlink" Target="https://familysearch.org/search/collection/1852605" TargetMode="External"/><Relationship Id="rId1891" Type="http://schemas.openxmlformats.org/officeDocument/2006/relationships/hyperlink" Target="https://familysearch.org/search/collection/1916041" TargetMode="External"/><Relationship Id="rId2528" Type="http://schemas.openxmlformats.org/officeDocument/2006/relationships/hyperlink" Target="https://search.ancestryinstitution.com/aird/search/db.aspx?dbid=1850" TargetMode="External"/><Relationship Id="rId2735" Type="http://schemas.openxmlformats.org/officeDocument/2006/relationships/hyperlink" Target="https://search.ancestryinstitution.com/aird/search/db.aspx?dbid=1850" TargetMode="External"/><Relationship Id="rId2942" Type="http://schemas.openxmlformats.org/officeDocument/2006/relationships/hyperlink" Target="https://catalog.archives.gov/search-within/4529372" TargetMode="External"/><Relationship Id="rId707" Type="http://schemas.openxmlformats.org/officeDocument/2006/relationships/hyperlink" Target="https://search.ancestryinstitution.com/aird/search/db.aspx?dbid=1502" TargetMode="External"/><Relationship Id="rId914" Type="http://schemas.openxmlformats.org/officeDocument/2006/relationships/hyperlink" Target="https://catalog.archives.gov/search-within/2945716" TargetMode="External"/><Relationship Id="rId1337" Type="http://schemas.openxmlformats.org/officeDocument/2006/relationships/hyperlink" Target="https://familysearch.org/search/collection/1932416" TargetMode="External"/><Relationship Id="rId1544" Type="http://schemas.openxmlformats.org/officeDocument/2006/relationships/hyperlink" Target="https://familysearch.org/search/collection/2075263" TargetMode="External"/><Relationship Id="rId1751" Type="http://schemas.openxmlformats.org/officeDocument/2006/relationships/hyperlink" Target="https://catalog.archives.gov/search?q=M1469&amp;f.ancestorNaIds=580580" TargetMode="External"/><Relationship Id="rId2802" Type="http://schemas.openxmlformats.org/officeDocument/2006/relationships/hyperlink" Target="https://catalog.archives.gov/search?q=*:*&amp;f.ancestorNaIds=3741390&amp;sort=naIdSort%20asc" TargetMode="External"/><Relationship Id="rId43" Type="http://schemas.openxmlformats.org/officeDocument/2006/relationships/hyperlink" Target="https://ancestry.com/" TargetMode="External"/><Relationship Id="rId1404" Type="http://schemas.openxmlformats.org/officeDocument/2006/relationships/hyperlink" Target="http://www.fold3.com/title_793/" TargetMode="External"/><Relationship Id="rId1611" Type="http://schemas.openxmlformats.org/officeDocument/2006/relationships/hyperlink" Target="https://www.fold3.com/title/489/wwii-allied-military-conferences" TargetMode="External"/><Relationship Id="rId3369" Type="http://schemas.openxmlformats.org/officeDocument/2006/relationships/hyperlink" Target="https://www.familysearch.org/search/catalog/results?count=20&amp;query=%2Bkeywords%3A81449708%20%2Bkeywords%3ANational%20%2Bkeywords%3AArchives" TargetMode="External"/><Relationship Id="rId497" Type="http://schemas.openxmlformats.org/officeDocument/2006/relationships/hyperlink" Target="https://www.familysearch.org/search/collection/2443343" TargetMode="External"/><Relationship Id="rId2178" Type="http://schemas.openxmlformats.org/officeDocument/2006/relationships/hyperlink" Target="https://search.ancestryinstitution.com/aird/search/db.aspx?dbid=2509" TargetMode="External"/><Relationship Id="rId2385" Type="http://schemas.openxmlformats.org/officeDocument/2006/relationships/hyperlink" Target="https://familysearch.org/search/collection/2187007" TargetMode="External"/><Relationship Id="rId3229" Type="http://schemas.openxmlformats.org/officeDocument/2006/relationships/hyperlink" Target="https://catalog.archives.gov/search-within/7551461" TargetMode="External"/><Relationship Id="rId357" Type="http://schemas.openxmlformats.org/officeDocument/2006/relationships/hyperlink" Target="https://catalog.archives.gov/search?q=*:*&amp;f.ancestorNaIds=4497917&amp;sort=naIdSort%20asc" TargetMode="External"/><Relationship Id="rId1194" Type="http://schemas.openxmlformats.org/officeDocument/2006/relationships/hyperlink" Target="http://www.footnote.com/title_891/" TargetMode="External"/><Relationship Id="rId2038" Type="http://schemas.openxmlformats.org/officeDocument/2006/relationships/hyperlink" Target="https://catalog.archives.gov/search?q=M1944%20Fold3&amp;f.level=fileunit&amp;f.recordGroupNoCollectionId=239&amp;f.oldScope=online" TargetMode="External"/><Relationship Id="rId2592" Type="http://schemas.openxmlformats.org/officeDocument/2006/relationships/hyperlink" Target="https://search.ancestryinstitution.com/aird/search/db.aspx?dbid=2500" TargetMode="External"/><Relationship Id="rId3436" Type="http://schemas.openxmlformats.org/officeDocument/2006/relationships/hyperlink" Target="https://search.ancestryinstitution.com/search/db.aspx?dbid=8919" TargetMode="External"/><Relationship Id="rId217" Type="http://schemas.openxmlformats.org/officeDocument/2006/relationships/hyperlink" Target="https://www.familysearch.org/search/collection/2822776" TargetMode="External"/><Relationship Id="rId564" Type="http://schemas.openxmlformats.org/officeDocument/2006/relationships/hyperlink" Target="https://search.ancestryinstitution.com/aird/search/db.aspx?dbid=1082" TargetMode="External"/><Relationship Id="rId771" Type="http://schemas.openxmlformats.org/officeDocument/2006/relationships/hyperlink" Target="https://catalog.archives.gov/search?q=A3686&amp;f.ancestorNaIds=2906038&amp;sort=naIdSort%20asc" TargetMode="External"/><Relationship Id="rId2245" Type="http://schemas.openxmlformats.org/officeDocument/2006/relationships/hyperlink" Target="https://drive.google.com/file/d/1HwiRDhxdUQzf9_pPLHh2kMPbgKcrVegO/view?usp=drive_link" TargetMode="External"/><Relationship Id="rId2452" Type="http://schemas.openxmlformats.org/officeDocument/2006/relationships/hyperlink" Target="https://search.ancestryinstitution.com/aird/search/db.aspx?dbid=1174" TargetMode="External"/><Relationship Id="rId3503" Type="http://schemas.openxmlformats.org/officeDocument/2006/relationships/hyperlink" Target="https://catalog.archives.gov/search?q=*:*&amp;f.ancestorNaIds=1476161&amp;sort=naIdSort%20asc" TargetMode="External"/><Relationship Id="rId424" Type="http://schemas.openxmlformats.org/officeDocument/2006/relationships/hyperlink" Target="https://catalog.archives.gov/search?q=*:*&amp;f.ancestorNaIds=4477230&amp;sort=naIdSort%20asc" TargetMode="External"/><Relationship Id="rId631" Type="http://schemas.openxmlformats.org/officeDocument/2006/relationships/hyperlink" Target="https://search.ancestryinstitution.com/aird/search/db.aspx?dbid=8842" TargetMode="External"/><Relationship Id="rId1054" Type="http://schemas.openxmlformats.org/officeDocument/2006/relationships/hyperlink" Target="https://search.ancestryinstitution.com/aird/search/db.aspx?dbid=8842" TargetMode="External"/><Relationship Id="rId1261" Type="http://schemas.openxmlformats.org/officeDocument/2006/relationships/hyperlink" Target="https://search.ancestryinstitution.com/aird/search/db.aspx?dbid=2322" TargetMode="External"/><Relationship Id="rId2105" Type="http://schemas.openxmlformats.org/officeDocument/2006/relationships/hyperlink" Target="http://familysearch.org/" TargetMode="External"/><Relationship Id="rId2312" Type="http://schemas.openxmlformats.org/officeDocument/2006/relationships/hyperlink" Target="https://search.ancestryinstitution.com/aird/search/db.aspx?dbid=2507" TargetMode="External"/><Relationship Id="rId1121" Type="http://schemas.openxmlformats.org/officeDocument/2006/relationships/hyperlink" Target="https://catalog.archives.gov/search?q=*:*&amp;f.ancestorNaIds=2574390&amp;sort=naIdSort%20asc" TargetMode="External"/><Relationship Id="rId3086" Type="http://schemas.openxmlformats.org/officeDocument/2006/relationships/hyperlink" Target="https://catalog.archives.gov/search-within/5681064" TargetMode="External"/><Relationship Id="rId3293" Type="http://schemas.openxmlformats.org/officeDocument/2006/relationships/hyperlink" Target="https://search.ancestryinstitution.com/aird/search/db.aspx?dbid=2238" TargetMode="External"/><Relationship Id="rId1938" Type="http://schemas.openxmlformats.org/officeDocument/2006/relationships/hyperlink" Target="https://search.ancestryinstitution.com/aird/search/db.aspx?dbid=2973" TargetMode="External"/><Relationship Id="rId3153" Type="http://schemas.openxmlformats.org/officeDocument/2006/relationships/hyperlink" Target="https://catalog.archives.gov/search?q=*:*&amp;f.ancestorNaIds=6037009&amp;sort=naIdSort%20asc" TargetMode="External"/><Relationship Id="rId3360" Type="http://schemas.openxmlformats.org/officeDocument/2006/relationships/hyperlink" Target="https://catalog.archives.gov/search?q=*:*&amp;f.ancestorNaIds=81448495&amp;sort=naIdSort%20asc" TargetMode="External"/><Relationship Id="rId281" Type="http://schemas.openxmlformats.org/officeDocument/2006/relationships/hyperlink" Target="https://catalog.archives.gov/search?q=*:*&amp;f.ancestorNaIds=2406662" TargetMode="External"/><Relationship Id="rId3013" Type="http://schemas.openxmlformats.org/officeDocument/2006/relationships/hyperlink" Target="https://search.ancestryinstitution.com/aird/search/db.aspx?dbid=2508" TargetMode="External"/><Relationship Id="rId141" Type="http://schemas.openxmlformats.org/officeDocument/2006/relationships/hyperlink" Target="https://search.ancestryinstitution.com/aird/search/db.aspx?dbid=8842" TargetMode="External"/><Relationship Id="rId3220" Type="http://schemas.openxmlformats.org/officeDocument/2006/relationships/hyperlink" Target="https://catalog.archives.gov/search?q=*:*&amp;f.ancestorNaIds=7385089&amp;sort=naIdSort%20asc" TargetMode="External"/><Relationship Id="rId7" Type="http://schemas.openxmlformats.org/officeDocument/2006/relationships/hyperlink" Target="https://search.ancestryinstitution.com/search/db.aspx?dbid=60517" TargetMode="External"/><Relationship Id="rId2779" Type="http://schemas.openxmlformats.org/officeDocument/2006/relationships/hyperlink" Target="https://familysearch.org/search/collection/2285702" TargetMode="External"/><Relationship Id="rId2986" Type="http://schemas.openxmlformats.org/officeDocument/2006/relationships/hyperlink" Target="https://catalog.archives.gov/search?q=*:*&amp;f.ancestorNaIds=4693983&amp;sort=titleSort%20asc" TargetMode="External"/><Relationship Id="rId958" Type="http://schemas.openxmlformats.org/officeDocument/2006/relationships/hyperlink" Target="https://search.ancestryinstitution.com/aird/search/db.aspx?dbid=60882" TargetMode="External"/><Relationship Id="rId1588" Type="http://schemas.openxmlformats.org/officeDocument/2006/relationships/hyperlink" Target="https://catalog.archives.gov/search?q=*:*&amp;f.ancestorNaIds=572134&amp;sort=naIdSort%20asc" TargetMode="External"/><Relationship Id="rId1795" Type="http://schemas.openxmlformats.org/officeDocument/2006/relationships/hyperlink" Target="https://catalog.archives.gov/search?q=*:*&amp;f.ancestorNaIds=2791276&amp;sort=naIdSort%20asc" TargetMode="External"/><Relationship Id="rId2639" Type="http://schemas.openxmlformats.org/officeDocument/2006/relationships/hyperlink" Target="https://search.ancestryinstitution.com/aird/search/db.aspx?dbid=2503" TargetMode="External"/><Relationship Id="rId2846" Type="http://schemas.openxmlformats.org/officeDocument/2006/relationships/hyperlink" Target="https://search.ancestryinstitution.com/aird/search/db.aspx?dbid=2509" TargetMode="External"/><Relationship Id="rId87" Type="http://schemas.openxmlformats.org/officeDocument/2006/relationships/hyperlink" Target="https://search.ancestryinstitution.com/aird/search/db.aspx?dbid=9220" TargetMode="External"/><Relationship Id="rId818" Type="http://schemas.openxmlformats.org/officeDocument/2006/relationships/hyperlink" Target="https://search.ancestryinstitution.com/aird/search/db.aspx?dbid=9124" TargetMode="External"/><Relationship Id="rId1448" Type="http://schemas.openxmlformats.org/officeDocument/2006/relationships/hyperlink" Target="https://www.fold3.com/title/19/census-us-federal-1860" TargetMode="External"/><Relationship Id="rId1655" Type="http://schemas.openxmlformats.org/officeDocument/2006/relationships/hyperlink" Target="https://www.fold3.com/title/99/naturalization-index-md" TargetMode="External"/><Relationship Id="rId2706" Type="http://schemas.openxmlformats.org/officeDocument/2006/relationships/hyperlink" Target="https://ancestry.com/" TargetMode="External"/><Relationship Id="rId1308" Type="http://schemas.openxmlformats.org/officeDocument/2006/relationships/hyperlink" Target="https://familysearch.org/search/collection/1932407" TargetMode="External"/><Relationship Id="rId1862" Type="http://schemas.openxmlformats.org/officeDocument/2006/relationships/hyperlink" Target="https://search.ancestryinstitution.com/aird/search/db.aspx?dbid=1629" TargetMode="External"/><Relationship Id="rId2913" Type="http://schemas.openxmlformats.org/officeDocument/2006/relationships/hyperlink" Target="http://familysearch.org/" TargetMode="External"/><Relationship Id="rId1515" Type="http://schemas.openxmlformats.org/officeDocument/2006/relationships/hyperlink" Target="https://familysearch.org/search/collection/2075263" TargetMode="External"/><Relationship Id="rId1722" Type="http://schemas.openxmlformats.org/officeDocument/2006/relationships/hyperlink" Target="https://search.ancestryinstitution.com/aird/search/db.aspx?dbid=1218" TargetMode="External"/><Relationship Id="rId14" Type="http://schemas.openxmlformats.org/officeDocument/2006/relationships/hyperlink" Target="https://catalog.archives.gov/search-within/2723258?availableOnline=true&amp;sort=naId%3Aasc" TargetMode="External"/><Relationship Id="rId2289" Type="http://schemas.openxmlformats.org/officeDocument/2006/relationships/hyperlink" Target="https://search.ancestryinstitution.com/aird/search/db.aspx?dbid=2163" TargetMode="External"/><Relationship Id="rId2496" Type="http://schemas.openxmlformats.org/officeDocument/2006/relationships/hyperlink" Target="https://familysearch.org/search/collection/2302948" TargetMode="External"/><Relationship Id="rId468" Type="http://schemas.openxmlformats.org/officeDocument/2006/relationships/hyperlink" Target="https://search.ancestryinstitution.com/search/db.aspx?dbid=1082" TargetMode="External"/><Relationship Id="rId675" Type="http://schemas.openxmlformats.org/officeDocument/2006/relationships/hyperlink" Target="https://catalog.archives.gov/search?q=A3593&amp;f.ancestorNaIds=2655153" TargetMode="External"/><Relationship Id="rId882" Type="http://schemas.openxmlformats.org/officeDocument/2006/relationships/hyperlink" Target="https://ancestry.com/" TargetMode="External"/><Relationship Id="rId1098" Type="http://schemas.openxmlformats.org/officeDocument/2006/relationships/hyperlink" Target="https://ancestry.com/" TargetMode="External"/><Relationship Id="rId2149" Type="http://schemas.openxmlformats.org/officeDocument/2006/relationships/hyperlink" Target="https://search.ancestryinstitution.com/aird/search/db.aspx?dbid=1002" TargetMode="External"/><Relationship Id="rId2356" Type="http://schemas.openxmlformats.org/officeDocument/2006/relationships/hyperlink" Target="https://www.familysearch.org/wiki/en/Missouri_Naturalization_and_Citizenship" TargetMode="External"/><Relationship Id="rId2563" Type="http://schemas.openxmlformats.org/officeDocument/2006/relationships/hyperlink" Target="https://search.ancestryinstitution.com/aird/search/db.aspx?dbid=2504" TargetMode="External"/><Relationship Id="rId2770" Type="http://schemas.openxmlformats.org/officeDocument/2006/relationships/hyperlink" Target="https://catalog.archives.gov/search-within/3477989" TargetMode="External"/><Relationship Id="rId3407" Type="http://schemas.openxmlformats.org/officeDocument/2006/relationships/hyperlink" Target="https://fraser.stlouisfed.org/archival-collection/records-women-s-bureau-5963" TargetMode="External"/><Relationship Id="rId328" Type="http://schemas.openxmlformats.org/officeDocument/2006/relationships/hyperlink" Target="https://catalog.archives.gov/search?q=*:*&amp;f.ancestorNaIds=24493474" TargetMode="External"/><Relationship Id="rId535" Type="http://schemas.openxmlformats.org/officeDocument/2006/relationships/hyperlink" Target="https://www.familysearch.org/search/collection/2443335" TargetMode="External"/><Relationship Id="rId742" Type="http://schemas.openxmlformats.org/officeDocument/2006/relationships/hyperlink" Target="https://search.ancestryinstitution.com/aird/search/db.aspx?dbid=7484" TargetMode="External"/><Relationship Id="rId1165" Type="http://schemas.openxmlformats.org/officeDocument/2006/relationships/hyperlink" Target="https://familysearch.org/search/collection/2432943" TargetMode="External"/><Relationship Id="rId1372" Type="http://schemas.openxmlformats.org/officeDocument/2006/relationships/hyperlink" Target="https://search.ancestry.com/search/db.aspx?dbid=2159" TargetMode="External"/><Relationship Id="rId2009" Type="http://schemas.openxmlformats.org/officeDocument/2006/relationships/hyperlink" Target="https://search.ancestry.com/search/db.aspx?dbid=1107" TargetMode="External"/><Relationship Id="rId2216" Type="http://schemas.openxmlformats.org/officeDocument/2006/relationships/hyperlink" Target="https://search.ancestryinstitution.com/aird/search/db.aspx?dbid=2509" TargetMode="External"/><Relationship Id="rId2423" Type="http://schemas.openxmlformats.org/officeDocument/2006/relationships/hyperlink" Target="https://catalog.archives.gov/search?q=*:*&amp;f.ancestorNaIds=1150838&amp;sort=naIdSort%20asc" TargetMode="External"/><Relationship Id="rId2630" Type="http://schemas.openxmlformats.org/officeDocument/2006/relationships/hyperlink" Target="http://www.fold3.com/title_765/" TargetMode="External"/><Relationship Id="rId602" Type="http://schemas.openxmlformats.org/officeDocument/2006/relationships/hyperlink" Target="https://search.ancestryinstitution.com/aird/search/db.aspx?dbid=9220" TargetMode="External"/><Relationship Id="rId1025" Type="http://schemas.openxmlformats.org/officeDocument/2006/relationships/hyperlink" Target="https://catalog.archives.gov/search?q=A4035&amp;f.ancestorNaIds=2674882&amp;sort=naIdSort%20asc" TargetMode="External"/><Relationship Id="rId1232" Type="http://schemas.openxmlformats.org/officeDocument/2006/relationships/hyperlink" Target="https://search.ancestry.com/search/db.aspx?dbid=2322" TargetMode="External"/><Relationship Id="rId3197" Type="http://schemas.openxmlformats.org/officeDocument/2006/relationships/hyperlink" Target="https://search.ancestryinstitution.com/aird/search/db.aspx?dbid=61174" TargetMode="External"/><Relationship Id="rId3057" Type="http://schemas.openxmlformats.org/officeDocument/2006/relationships/hyperlink" Target="https://www.familysearch.org/wiki/en/Maine_Taxation" TargetMode="External"/><Relationship Id="rId185" Type="http://schemas.openxmlformats.org/officeDocument/2006/relationships/hyperlink" Target="https://search.ancestryinstitution.com/aird/search/db.aspx?dbid=7949" TargetMode="External"/><Relationship Id="rId1909" Type="http://schemas.openxmlformats.org/officeDocument/2006/relationships/hyperlink" Target="https://search.ancestryinstitution.com/aird/search/db.aspx?dbid=1082" TargetMode="External"/><Relationship Id="rId3264" Type="http://schemas.openxmlformats.org/officeDocument/2006/relationships/hyperlink" Target="https://search.ancestryinstitution.com/aird/search/db.aspx?dbid=1002" TargetMode="External"/><Relationship Id="rId3471" Type="http://schemas.openxmlformats.org/officeDocument/2006/relationships/hyperlink" Target="https://familysearch.org/search/collection/1727033" TargetMode="External"/><Relationship Id="rId392" Type="http://schemas.openxmlformats.org/officeDocument/2006/relationships/hyperlink" Target="https://catalog.archives.gov/search?q=*:*&amp;f.ancestorNaIds=4492534&amp;sort=naIdSort%20asc" TargetMode="External"/><Relationship Id="rId2073" Type="http://schemas.openxmlformats.org/officeDocument/2006/relationships/hyperlink" Target="https://search.ancestryinstitution.com/aird/search/db.aspx?dbid=2363" TargetMode="External"/><Relationship Id="rId2280" Type="http://schemas.openxmlformats.org/officeDocument/2006/relationships/hyperlink" Target="https://catalog.archives.gov/search-within/623234" TargetMode="External"/><Relationship Id="rId3124" Type="http://schemas.openxmlformats.org/officeDocument/2006/relationships/hyperlink" Target="https://search.ancestryinstitution.com/aird/search/db.aspx?dbid=60593" TargetMode="External"/><Relationship Id="rId3331" Type="http://schemas.openxmlformats.org/officeDocument/2006/relationships/hyperlink" Target="http://www.footnote.com/title_650/" TargetMode="External"/><Relationship Id="rId252" Type="http://schemas.openxmlformats.org/officeDocument/2006/relationships/hyperlink" Target="https://search.ancestryinstitution.com/aird/search/db.aspx?dbid=2365" TargetMode="External"/><Relationship Id="rId2140" Type="http://schemas.openxmlformats.org/officeDocument/2006/relationships/hyperlink" Target="http://www.fold3.com/title_765/" TargetMode="External"/><Relationship Id="rId112" Type="http://schemas.openxmlformats.org/officeDocument/2006/relationships/hyperlink" Target="https://catalog.archives.gov/search-within/2945982?availableOnline=true&amp;sort=naId%3Aasc" TargetMode="External"/><Relationship Id="rId1699" Type="http://schemas.openxmlformats.org/officeDocument/2006/relationships/hyperlink" Target="https://www.fold3.com/title/1/admiralty-records-key-west" TargetMode="External"/><Relationship Id="rId2000" Type="http://schemas.openxmlformats.org/officeDocument/2006/relationships/hyperlink" Target="https://familysearch.org/search/collection/2290427" TargetMode="External"/><Relationship Id="rId2957" Type="http://schemas.openxmlformats.org/officeDocument/2006/relationships/hyperlink" Target="https://catalog.archives.gov/search?q=*:*&amp;f.ancestorNaIds=4656204&amp;sort=naIdSort%20asc" TargetMode="External"/><Relationship Id="rId929" Type="http://schemas.openxmlformats.org/officeDocument/2006/relationships/hyperlink" Target="https://search.ancestryinstitution.com/aird/search/db.aspx?dbid=9110" TargetMode="External"/><Relationship Id="rId1559" Type="http://schemas.openxmlformats.org/officeDocument/2006/relationships/hyperlink" Target="https://familysearch.org/search/collection/2427901" TargetMode="External"/><Relationship Id="rId1766" Type="http://schemas.openxmlformats.org/officeDocument/2006/relationships/hyperlink" Target="https://familysearch.org/search/collection/2333781" TargetMode="External"/><Relationship Id="rId1973" Type="http://schemas.openxmlformats.org/officeDocument/2006/relationships/hyperlink" Target="https://search.ancestryinstitution.com/aird/search/db.aspx?dbid=1107" TargetMode="External"/><Relationship Id="rId2817" Type="http://schemas.openxmlformats.org/officeDocument/2006/relationships/hyperlink" Target="https://familysearch.org/search/collection/2187007" TargetMode="External"/><Relationship Id="rId58" Type="http://schemas.openxmlformats.org/officeDocument/2006/relationships/hyperlink" Target="https://catalog.archives.gov/search-within/2825824?availableOnline=true&amp;sort=naId%3Aasc" TargetMode="External"/><Relationship Id="rId1419" Type="http://schemas.openxmlformats.org/officeDocument/2006/relationships/hyperlink" Target="https://search.ancestryinstitution.com/aird/search/db.aspx?dbid=7163" TargetMode="External"/><Relationship Id="rId1626" Type="http://schemas.openxmlformats.org/officeDocument/2006/relationships/hyperlink" Target="https://familysearch.org/search/collection/2427901" TargetMode="External"/><Relationship Id="rId1833" Type="http://schemas.openxmlformats.org/officeDocument/2006/relationships/hyperlink" Target="https://search.ancestryinstitution.com/aird/search/db.aspx?dbid=1264" TargetMode="External"/><Relationship Id="rId1900" Type="http://schemas.openxmlformats.org/officeDocument/2006/relationships/hyperlink" Target="https://catalog.archives.gov/search?q=M1762&amp;f.ancestorNaIds=566157" TargetMode="External"/><Relationship Id="rId579" Type="http://schemas.openxmlformats.org/officeDocument/2006/relationships/hyperlink" Target="https://catalog.archives.gov/search?q=*:*&amp;f.ancestorNaIds=2642484&amp;sort=naIdSort%20asc" TargetMode="External"/><Relationship Id="rId786" Type="http://schemas.openxmlformats.org/officeDocument/2006/relationships/hyperlink" Target="https://search.ancestryinstitution.com/search/db.aspx?dbid=60882" TargetMode="External"/><Relationship Id="rId993" Type="http://schemas.openxmlformats.org/officeDocument/2006/relationships/hyperlink" Target="https://catalog.archives.gov/search?q=*:*&amp;f.ancestorNaIds=2774955&amp;sort=naIdSort%20asc" TargetMode="External"/><Relationship Id="rId2467" Type="http://schemas.openxmlformats.org/officeDocument/2006/relationships/hyperlink" Target="https://catalog.archives.gov/search?q=*:*&amp;f.ancestorNaIds=1257644&amp;sort=naIdSort%20asc&amp;f.oldScope=online" TargetMode="External"/><Relationship Id="rId2674" Type="http://schemas.openxmlformats.org/officeDocument/2006/relationships/hyperlink" Target="https://search.ancestryinstitution.com/aird/search/db.aspx?dbid=2509" TargetMode="External"/><Relationship Id="rId3518" Type="http://schemas.openxmlformats.org/officeDocument/2006/relationships/hyperlink" Target="https://catalog.archives.gov/search?q=*:*&amp;f.ancestorNaIds=597821&amp;sort=naIdSort%20asc" TargetMode="External"/><Relationship Id="rId439" Type="http://schemas.openxmlformats.org/officeDocument/2006/relationships/hyperlink" Target="https://catalog.archives.gov/search?q=*:*&amp;f.ancestorNaIds=4497925&amp;sort=naIdSort%20asc" TargetMode="External"/><Relationship Id="rId646" Type="http://schemas.openxmlformats.org/officeDocument/2006/relationships/hyperlink" Target="https://search.ancestryinstitution.com/aird/search/db.aspx?dbid=1502" TargetMode="External"/><Relationship Id="rId1069" Type="http://schemas.openxmlformats.org/officeDocument/2006/relationships/hyperlink" Target="https://catalog.archives.gov/search?q=A4085&amp;f.ancestorNaIds=3000048&amp;sort=naIdSort%20asc" TargetMode="External"/><Relationship Id="rId1276" Type="http://schemas.openxmlformats.org/officeDocument/2006/relationships/hyperlink" Target="https://www.fold3.com/title/41/civil-war-service-records-cmsr-confederate-texas" TargetMode="External"/><Relationship Id="rId1483" Type="http://schemas.openxmlformats.org/officeDocument/2006/relationships/hyperlink" Target="https://familysearch.org/search/collection/2075263" TargetMode="External"/><Relationship Id="rId2327" Type="http://schemas.openxmlformats.org/officeDocument/2006/relationships/hyperlink" Target="https://catalog.archives.gov/search?q=*:*&amp;f.ancestorNaIds=656399&amp;sort=naIdSort%20asc&amp;f.oldScope=online&amp;f.level=fileunit" TargetMode="External"/><Relationship Id="rId2881" Type="http://schemas.openxmlformats.org/officeDocument/2006/relationships/hyperlink" Target="https://search.ancestryinstitution.com/aird/search/db.aspx?dbid=2507" TargetMode="External"/><Relationship Id="rId506" Type="http://schemas.openxmlformats.org/officeDocument/2006/relationships/hyperlink" Target="https://search.ancestryinstitution.com/aird/search/db.aspx?dbid=1277" TargetMode="External"/><Relationship Id="rId853" Type="http://schemas.openxmlformats.org/officeDocument/2006/relationships/hyperlink" Target="https://catalog.archives.gov/search?q=A3820&amp;f.ancestorNaIds=2953543&amp;sort=naIdSort%20asc" TargetMode="External"/><Relationship Id="rId1136" Type="http://schemas.openxmlformats.org/officeDocument/2006/relationships/hyperlink" Target="https://catalog.archives.gov/search?q=A4176&amp;f.ancestorNaIds=3174862&amp;sort=naIdSort%20asc" TargetMode="External"/><Relationship Id="rId1690" Type="http://schemas.openxmlformats.org/officeDocument/2006/relationships/hyperlink" Target="https://www.fold3.com/title/70/dawes-packets" TargetMode="External"/><Relationship Id="rId2534" Type="http://schemas.openxmlformats.org/officeDocument/2006/relationships/hyperlink" Target="https://search.ancestryinstitution.com/aird/search/db.aspx?dbid=2500" TargetMode="External"/><Relationship Id="rId2741" Type="http://schemas.openxmlformats.org/officeDocument/2006/relationships/hyperlink" Target="https://catalog.archives.gov/search-within/3245221" TargetMode="External"/><Relationship Id="rId713" Type="http://schemas.openxmlformats.org/officeDocument/2006/relationships/hyperlink" Target="https://search.ancestryinstitution.com/aird/search/db.aspx?dbid=8842" TargetMode="External"/><Relationship Id="rId920" Type="http://schemas.openxmlformats.org/officeDocument/2006/relationships/hyperlink" Target="https://search.ancestryinstitution.com/aird/search/db.aspx?dbid=60501" TargetMode="External"/><Relationship Id="rId1343" Type="http://schemas.openxmlformats.org/officeDocument/2006/relationships/hyperlink" Target="https://search.ancestryinstitution.com/aird/search/db.aspx?dbid=2344" TargetMode="External"/><Relationship Id="rId1550" Type="http://schemas.openxmlformats.org/officeDocument/2006/relationships/hyperlink" Target="https://www.fold3.com/title/467/revolutionary-war-pensions" TargetMode="External"/><Relationship Id="rId2601" Type="http://schemas.openxmlformats.org/officeDocument/2006/relationships/hyperlink" Target="https://catalog.archives.gov/search?q=*:*&amp;f.ancestorNaIds=2435812&amp;sort=naIdSort%20asc" TargetMode="External"/><Relationship Id="rId1203" Type="http://schemas.openxmlformats.org/officeDocument/2006/relationships/hyperlink" Target="https://www.fold3.com/title/63/continental-congress-papers" TargetMode="External"/><Relationship Id="rId1410" Type="http://schemas.openxmlformats.org/officeDocument/2006/relationships/hyperlink" Target="http://www.fold3.com/title_810/" TargetMode="External"/><Relationship Id="rId3168" Type="http://schemas.openxmlformats.org/officeDocument/2006/relationships/hyperlink" Target="http://familysearch.org/" TargetMode="External"/><Relationship Id="rId3375" Type="http://schemas.openxmlformats.org/officeDocument/2006/relationships/hyperlink" Target="https://www.familysearch.org/search/catalog/4092161" TargetMode="External"/><Relationship Id="rId296" Type="http://schemas.openxmlformats.org/officeDocument/2006/relationships/hyperlink" Target="https://search.ancestryinstitution.com/aird/search/db.aspx?dbid=3025" TargetMode="External"/><Relationship Id="rId2184" Type="http://schemas.openxmlformats.org/officeDocument/2006/relationships/hyperlink" Target="https://search.ancestryinstitution.com/aird/search/db.aspx?dbid=1002" TargetMode="External"/><Relationship Id="rId2391" Type="http://schemas.openxmlformats.org/officeDocument/2006/relationships/hyperlink" Target="https://catalog.archives.gov/search?q=*:*&amp;f.ancestorNaIds=1133902&amp;sort=naIdSort%20asc" TargetMode="External"/><Relationship Id="rId3028" Type="http://schemas.openxmlformats.org/officeDocument/2006/relationships/hyperlink" Target="https://search.ancestryinstitution.com/aird/search/db.aspx?dbid=2507" TargetMode="External"/><Relationship Id="rId3235" Type="http://schemas.openxmlformats.org/officeDocument/2006/relationships/hyperlink" Target="https://catalog.archives.gov/search-within/7551463" TargetMode="External"/><Relationship Id="rId3442" Type="http://schemas.openxmlformats.org/officeDocument/2006/relationships/hyperlink" Target="https://familysearch.org/search/collection/2127902" TargetMode="External"/><Relationship Id="rId156" Type="http://schemas.openxmlformats.org/officeDocument/2006/relationships/hyperlink" Target="https://catalog.archives.gov/search-within/2789483?availableOnline=true&amp;sort=naId%3Aasc" TargetMode="External"/><Relationship Id="rId363" Type="http://schemas.openxmlformats.org/officeDocument/2006/relationships/hyperlink" Target="https://search.ancestryinstitution.com/search/db.aspx?dbid=1082" TargetMode="External"/><Relationship Id="rId570" Type="http://schemas.openxmlformats.org/officeDocument/2006/relationships/hyperlink" Target="https://catalog.archives.gov/search?q=A3498&amp;f.ancestorNaIds=2663468&amp;sort=naIdSort%20asc" TargetMode="External"/><Relationship Id="rId2044" Type="http://schemas.openxmlformats.org/officeDocument/2006/relationships/hyperlink" Target="http://www.fold3.com/title_795/" TargetMode="External"/><Relationship Id="rId2251" Type="http://schemas.openxmlformats.org/officeDocument/2006/relationships/hyperlink" Target="https://catalog.archives.gov/id/603155" TargetMode="External"/><Relationship Id="rId3302" Type="http://schemas.openxmlformats.org/officeDocument/2006/relationships/hyperlink" Target="https://catalog.archives.gov/search?q=*:*&amp;f.ancestorNaIds=7644745&amp;sort=naIdSort%20asc" TargetMode="External"/><Relationship Id="rId223" Type="http://schemas.openxmlformats.org/officeDocument/2006/relationships/hyperlink" Target="https://catalog.archives.gov/search-within/251747?availableOnline=true" TargetMode="External"/><Relationship Id="rId430" Type="http://schemas.openxmlformats.org/officeDocument/2006/relationships/hyperlink" Target="https://www.familysearch.org/search/collection/2426310" TargetMode="External"/><Relationship Id="rId1060" Type="http://schemas.openxmlformats.org/officeDocument/2006/relationships/hyperlink" Target="https://catalog.archives.gov/search?q=A4079&amp;f.ancestorNaIds=3000104&amp;sort=naIdSort%20asc" TargetMode="External"/><Relationship Id="rId2111" Type="http://schemas.openxmlformats.org/officeDocument/2006/relationships/hyperlink" Target="https://search.ancestryinstitution.com/aird/search/db.aspx?dbid=1143" TargetMode="External"/><Relationship Id="rId1877" Type="http://schemas.openxmlformats.org/officeDocument/2006/relationships/hyperlink" Target="https://search.ancestryinstitution.com/aird/search/db.aspx?dbid=1163" TargetMode="External"/><Relationship Id="rId2928" Type="http://schemas.openxmlformats.org/officeDocument/2006/relationships/hyperlink" Target="https://catalog.archives.gov/search?q=*:*&amp;f.ancestorNaIds=4522254&amp;sort=naIdSort%20asc" TargetMode="External"/><Relationship Id="rId1737" Type="http://schemas.openxmlformats.org/officeDocument/2006/relationships/hyperlink" Target="https://catalog.archives.gov/search?q=*:*&amp;f.ancestorNaIds=4481637&amp;sort=naIdSort%20asc" TargetMode="External"/><Relationship Id="rId1944" Type="http://schemas.openxmlformats.org/officeDocument/2006/relationships/hyperlink" Target="https://catalog.archives.gov/search-within/300398?page=2&amp;q=record.microformPublications.identifier%3AM1816&amp;sort=title%3Aasc" TargetMode="External"/><Relationship Id="rId3092" Type="http://schemas.openxmlformats.org/officeDocument/2006/relationships/hyperlink" Target="https://familysearch.org/search/collection/2137708" TargetMode="External"/><Relationship Id="rId29" Type="http://schemas.openxmlformats.org/officeDocument/2006/relationships/hyperlink" Target="https://catalog.archives.gov/search-within/3053956?availableOnline=true&amp;sort=naId%3Aasc" TargetMode="External"/><Relationship Id="rId1804" Type="http://schemas.openxmlformats.org/officeDocument/2006/relationships/hyperlink" Target="https://catalog.archives.gov/search?q=M1542&amp;f.locationIds=26&amp;f.level=fileunit" TargetMode="External"/><Relationship Id="rId897" Type="http://schemas.openxmlformats.org/officeDocument/2006/relationships/hyperlink" Target="https://catalog.archives.gov/search?q=A3871&amp;f.ancestorNaIds=2794672&amp;sort=naIdSort%20asc" TargetMode="External"/><Relationship Id="rId2578" Type="http://schemas.openxmlformats.org/officeDocument/2006/relationships/hyperlink" Target="https://search.ancestryinstitution.com/aird/search/db.aspx?dbid=2502" TargetMode="External"/><Relationship Id="rId2785" Type="http://schemas.openxmlformats.org/officeDocument/2006/relationships/hyperlink" Target="https://search.ancestryinstitution.com/aird/search/db.aspx?dbid=2500" TargetMode="External"/><Relationship Id="rId2992" Type="http://schemas.openxmlformats.org/officeDocument/2006/relationships/hyperlink" Target="https://catalog.archives.gov/search?q=*:*&amp;f.ancestorNaIds=4693990&amp;sort=titleSort%20asc" TargetMode="External"/><Relationship Id="rId757" Type="http://schemas.openxmlformats.org/officeDocument/2006/relationships/hyperlink" Target="https://search.ancestryinstitution.com/aird/search/db.aspx?dbid=1042" TargetMode="External"/><Relationship Id="rId964" Type="http://schemas.openxmlformats.org/officeDocument/2006/relationships/hyperlink" Target="https://catalog.archives.gov/search?q=A3961&amp;f.ancestorNaIds=2953528&amp;sort=naIdSort%20asc" TargetMode="External"/><Relationship Id="rId1387" Type="http://schemas.openxmlformats.org/officeDocument/2006/relationships/hyperlink" Target="https://catalog.archives.gov/search-within/654530?q=record.microformPublications.identifier%3AM543&amp;sort=title%3Aasc" TargetMode="External"/><Relationship Id="rId1594" Type="http://schemas.openxmlformats.org/officeDocument/2006/relationships/hyperlink" Target="https://search.ancestryinstitution.com/aird/search/db.aspx?dbid=1248" TargetMode="External"/><Relationship Id="rId2438" Type="http://schemas.openxmlformats.org/officeDocument/2006/relationships/hyperlink" Target="https://search.ancestryinstitution.com/aird/search/db.aspx?dbid=2132" TargetMode="External"/><Relationship Id="rId2645" Type="http://schemas.openxmlformats.org/officeDocument/2006/relationships/hyperlink" Target="https://search.ancestryinstitution.com/aird/search/db.aspx?dbid=2503" TargetMode="External"/><Relationship Id="rId2852" Type="http://schemas.openxmlformats.org/officeDocument/2006/relationships/hyperlink" Target="https://catalog.archives.gov/search-within/4488656" TargetMode="External"/><Relationship Id="rId93" Type="http://schemas.openxmlformats.org/officeDocument/2006/relationships/hyperlink" Target="https://search.ancestryinstitution.com/search/db.aspx?dbid=9113" TargetMode="External"/><Relationship Id="rId617" Type="http://schemas.openxmlformats.org/officeDocument/2006/relationships/hyperlink" Target="https://search.ancestryinstitution.com/aird/search/db.aspx?dbid=60501" TargetMode="External"/><Relationship Id="rId824" Type="http://schemas.openxmlformats.org/officeDocument/2006/relationships/hyperlink" Target="https://catalog.archives.gov/search?q=A3770&amp;f.ancestorNaIds=2825691&amp;sort=naIdSort%20asc" TargetMode="External"/><Relationship Id="rId1247" Type="http://schemas.openxmlformats.org/officeDocument/2006/relationships/hyperlink" Target="https://catalog.archives.gov/id/284725280" TargetMode="External"/><Relationship Id="rId1454" Type="http://schemas.openxmlformats.org/officeDocument/2006/relationships/hyperlink" Target="http://www.fold3.com/title_814/" TargetMode="External"/><Relationship Id="rId1661" Type="http://schemas.openxmlformats.org/officeDocument/2006/relationships/hyperlink" Target="https://www.fold3.com/title/69/dawes-enrollment-cards" TargetMode="External"/><Relationship Id="rId2505" Type="http://schemas.openxmlformats.org/officeDocument/2006/relationships/hyperlink" Target="https://search.ancestryinstitution.com/aird/search/db.aspx?dbid=2500" TargetMode="External"/><Relationship Id="rId2712" Type="http://schemas.openxmlformats.org/officeDocument/2006/relationships/hyperlink" Target="https://search.ancestryinstitution.com/aird/search/db.aspx?dbid=2502" TargetMode="External"/><Relationship Id="rId1107" Type="http://schemas.openxmlformats.org/officeDocument/2006/relationships/hyperlink" Target="https://catalog.archives.gov/search-within/3281796" TargetMode="External"/><Relationship Id="rId1314" Type="http://schemas.openxmlformats.org/officeDocument/2006/relationships/hyperlink" Target="https://familysearch.org/search/collection/1932422" TargetMode="External"/><Relationship Id="rId1521" Type="http://schemas.openxmlformats.org/officeDocument/2006/relationships/hyperlink" Target="https://familysearch.org/search/collection/2075263" TargetMode="External"/><Relationship Id="rId3279" Type="http://schemas.openxmlformats.org/officeDocument/2006/relationships/hyperlink" Target="http://www.fold3.com/title_765/" TargetMode="External"/><Relationship Id="rId3486" Type="http://schemas.openxmlformats.org/officeDocument/2006/relationships/hyperlink" Target="https://search.ancestryinstitution.com/aird/search/db.aspx?dbid=8745" TargetMode="External"/><Relationship Id="rId20" Type="http://schemas.openxmlformats.org/officeDocument/2006/relationships/hyperlink" Target="https://catalog.archives.gov/search-within/2733416?availableOnline=true&amp;sort=naId%3Aasc" TargetMode="External"/><Relationship Id="rId2088" Type="http://schemas.openxmlformats.org/officeDocument/2006/relationships/hyperlink" Target="https://familysearch.org/search/collection/2333780" TargetMode="External"/><Relationship Id="rId2295" Type="http://schemas.openxmlformats.org/officeDocument/2006/relationships/hyperlink" Target="https://search.ancestryinstitution.com/aird/search/db.aspx?dbid=1187" TargetMode="External"/><Relationship Id="rId3139" Type="http://schemas.openxmlformats.org/officeDocument/2006/relationships/hyperlink" Target="https://catalog.archives.gov/search?q=*:*&amp;f.ancestorNaIds=5833902&amp;sort=naIdSort%20asc" TargetMode="External"/><Relationship Id="rId3346" Type="http://schemas.openxmlformats.org/officeDocument/2006/relationships/hyperlink" Target="https://catalog.archives.gov/search?q=*:*&amp;f.ancestorNaIds=74895917&amp;sort=naIdSort%20asc" TargetMode="External"/><Relationship Id="rId267" Type="http://schemas.openxmlformats.org/officeDocument/2006/relationships/hyperlink" Target="https://catalog.archives.gov/search?q=*:*&amp;f.ancestorNaIds=2165747" TargetMode="External"/><Relationship Id="rId474" Type="http://schemas.openxmlformats.org/officeDocument/2006/relationships/hyperlink" Target="https://catalog.archives.gov/search?q=*:*&amp;f.ancestorNaIds=4522821&amp;sort=naIdSort%20asc" TargetMode="External"/><Relationship Id="rId2155" Type="http://schemas.openxmlformats.org/officeDocument/2006/relationships/hyperlink" Target="https://www.fold3.com/title/473/southern-claims-commission-approved-claims-1871-1880" TargetMode="External"/><Relationship Id="rId127" Type="http://schemas.openxmlformats.org/officeDocument/2006/relationships/hyperlink" Target="https://search.ancestryinstitution.com/aird/search/db.aspx?dbid=9220" TargetMode="External"/><Relationship Id="rId681" Type="http://schemas.openxmlformats.org/officeDocument/2006/relationships/hyperlink" Target="https://catalog.archives.gov/search?q=A3597&amp;f.ancestorNaIds=2805905&amp;sort=naIdSort%20asc" TargetMode="External"/><Relationship Id="rId2362" Type="http://schemas.openxmlformats.org/officeDocument/2006/relationships/hyperlink" Target="https://search.ancestryinstitution.com/aird/search/db.aspx?dbid=1850" TargetMode="External"/><Relationship Id="rId3206" Type="http://schemas.openxmlformats.org/officeDocument/2006/relationships/hyperlink" Target="https://catalog.archives.gov/search?q=*:*&amp;f.ancestorNaIds=6821421&amp;sort=naIdSort%20asc&amp;f.fileFormat=image%2Fjpeg" TargetMode="External"/><Relationship Id="rId3413" Type="http://schemas.openxmlformats.org/officeDocument/2006/relationships/hyperlink" Target="http://familysearch.org/" TargetMode="External"/><Relationship Id="rId334" Type="http://schemas.openxmlformats.org/officeDocument/2006/relationships/hyperlink" Target="https://catalog.archives.gov/search?q=*:*&amp;f.ancestorNaIds=24493477" TargetMode="External"/><Relationship Id="rId541" Type="http://schemas.openxmlformats.org/officeDocument/2006/relationships/hyperlink" Target="https://catalog.archives.gov/search?q=*:*&amp;f.ancestorNaIds=4655422&amp;sort=naIdSort%20asc" TargetMode="External"/><Relationship Id="rId1171" Type="http://schemas.openxmlformats.org/officeDocument/2006/relationships/hyperlink" Target="https://www.fold3.com/title/492/wwii-jag-case-files-pacific-navy" TargetMode="External"/><Relationship Id="rId2015" Type="http://schemas.openxmlformats.org/officeDocument/2006/relationships/hyperlink" Target="https://search.ancestryinstitution.com/aird/search/db.aspx?dbid=1192" TargetMode="External"/><Relationship Id="rId2222" Type="http://schemas.openxmlformats.org/officeDocument/2006/relationships/hyperlink" Target="https://familysearch.org/search/collection/2212212" TargetMode="External"/><Relationship Id="rId401" Type="http://schemas.openxmlformats.org/officeDocument/2006/relationships/hyperlink" Target="https://search.ancestryinstitution.com/search/db.aspx?dbid=1005" TargetMode="External"/><Relationship Id="rId1031" Type="http://schemas.openxmlformats.org/officeDocument/2006/relationships/hyperlink" Target="https://catalog.archives.gov/id/2922416" TargetMode="External"/><Relationship Id="rId1988" Type="http://schemas.openxmlformats.org/officeDocument/2006/relationships/hyperlink" Target="https://search.ancestryinstitution.com/aird/search/db.aspx?dbid=7949" TargetMode="External"/><Relationship Id="rId1848" Type="http://schemas.openxmlformats.org/officeDocument/2006/relationships/hyperlink" Target="https://search.ancestryinstitution.com/aird/search/db.aspx?dbid=1193" TargetMode="External"/><Relationship Id="rId3063" Type="http://schemas.openxmlformats.org/officeDocument/2006/relationships/hyperlink" Target="http://www.footnote.com/title_925/" TargetMode="External"/><Relationship Id="rId3270" Type="http://schemas.openxmlformats.org/officeDocument/2006/relationships/hyperlink" Target="https://www.fold3.com/title_816/wwii_draft_registration_cards" TargetMode="External"/><Relationship Id="rId191" Type="http://schemas.openxmlformats.org/officeDocument/2006/relationships/hyperlink" Target="https://search.ancestryinstitution.com/aird/search/db.aspx?dbid=2058" TargetMode="External"/><Relationship Id="rId1708" Type="http://schemas.openxmlformats.org/officeDocument/2006/relationships/hyperlink" Target="https://www.fold3.com/title/95/missing-air-crew-reports-wwii" TargetMode="External"/><Relationship Id="rId1915" Type="http://schemas.openxmlformats.org/officeDocument/2006/relationships/hyperlink" Target="https://search.ancestryinstitution.com/aird/search/db.aspx?dbid=1264" TargetMode="External"/><Relationship Id="rId3130" Type="http://schemas.openxmlformats.org/officeDocument/2006/relationships/hyperlink" Target="https://catalog.archives.gov/search?q=*:*&amp;f.ancestorNaIds=5752907&amp;sort=naIdSort%20asc" TargetMode="External"/><Relationship Id="rId2689" Type="http://schemas.openxmlformats.org/officeDocument/2006/relationships/hyperlink" Target="https://www.fold3.com/title_816/wwii_draft_registration_cards" TargetMode="External"/><Relationship Id="rId2896" Type="http://schemas.openxmlformats.org/officeDocument/2006/relationships/hyperlink" Target="https://search.ancestryinstitution.com/aird/search/db.aspx?dbid=2509" TargetMode="External"/><Relationship Id="rId868" Type="http://schemas.openxmlformats.org/officeDocument/2006/relationships/hyperlink" Target="https://catalog.archives.gov/id/2990026" TargetMode="External"/><Relationship Id="rId1498" Type="http://schemas.openxmlformats.org/officeDocument/2006/relationships/hyperlink" Target="https://search.ancestryinstitution.com/aird/search/db.aspx?dbid=1264" TargetMode="External"/><Relationship Id="rId2549" Type="http://schemas.openxmlformats.org/officeDocument/2006/relationships/hyperlink" Target="https://catalog.archives.gov/search?q=*:*&amp;f.ancestorNaIds=2173189&amp;sort=naIdSort%20asc" TargetMode="External"/><Relationship Id="rId2756" Type="http://schemas.openxmlformats.org/officeDocument/2006/relationships/hyperlink" Target="https://catalog.archives.gov/id/3444809" TargetMode="External"/><Relationship Id="rId2963" Type="http://schemas.openxmlformats.org/officeDocument/2006/relationships/hyperlink" Target="https://www.familysearch.org/search/catalog/3303033" TargetMode="External"/><Relationship Id="rId728" Type="http://schemas.openxmlformats.org/officeDocument/2006/relationships/hyperlink" Target="https://catalog.archives.gov/search?q=*:*&amp;f.ancestorNaIds=2838591&amp;sort=naIdSort%20asc" TargetMode="External"/><Relationship Id="rId935" Type="http://schemas.openxmlformats.org/officeDocument/2006/relationships/hyperlink" Target="https://search.ancestryinstitution.com/aird/search/db.aspx?dbid=9122" TargetMode="External"/><Relationship Id="rId1358" Type="http://schemas.openxmlformats.org/officeDocument/2006/relationships/hyperlink" Target="https://search.ancestryinstitution.com/aird/search/db.aspx?dbid=2344" TargetMode="External"/><Relationship Id="rId1565" Type="http://schemas.openxmlformats.org/officeDocument/2006/relationships/hyperlink" Target="https://catalog.archives.gov/search?q=*:*&amp;f.ancestorNaIds=17027522" TargetMode="External"/><Relationship Id="rId1772" Type="http://schemas.openxmlformats.org/officeDocument/2006/relationships/hyperlink" Target="https://catalog.archives.gov/search?q=M1500%20ancestry&amp;f.oldScope=online&amp;f.recordGroupNoCollectionId=85" TargetMode="External"/><Relationship Id="rId2409" Type="http://schemas.openxmlformats.org/officeDocument/2006/relationships/hyperlink" Target="https://familysearch.org/search/collection/2173973" TargetMode="External"/><Relationship Id="rId2616" Type="http://schemas.openxmlformats.org/officeDocument/2006/relationships/hyperlink" Target="https://catalog.archives.gov/search?q=*:*&amp;f.ancestorNaIds=2524339&amp;sort=naIdSort%20asc" TargetMode="External"/><Relationship Id="rId64" Type="http://schemas.openxmlformats.org/officeDocument/2006/relationships/hyperlink" Target="https://catalog.archives.gov/search-within/2839306?availableOnline=true&amp;sort=naId%3Aasc" TargetMode="External"/><Relationship Id="rId1218" Type="http://schemas.openxmlformats.org/officeDocument/2006/relationships/hyperlink" Target="https://familysearch.org/search/collection/1916009" TargetMode="External"/><Relationship Id="rId1425" Type="http://schemas.openxmlformats.org/officeDocument/2006/relationships/hyperlink" Target="https://search.ancestryinstitution.com/aird/search/db.aspx?dbid=1634" TargetMode="External"/><Relationship Id="rId2823" Type="http://schemas.openxmlformats.org/officeDocument/2006/relationships/hyperlink" Target="https://search.ancestryinstitution.com/aird/search/db.aspx?dbid=2509" TargetMode="External"/><Relationship Id="rId1632" Type="http://schemas.openxmlformats.org/officeDocument/2006/relationships/hyperlink" Target="https://www.fold3.com/title/74/fbi-case-files" TargetMode="External"/><Relationship Id="rId2199" Type="http://schemas.openxmlformats.org/officeDocument/2006/relationships/hyperlink" Target="https://search.ancestryinstitution.com/aird/search/db.aspx?dbid=2509" TargetMode="External"/><Relationship Id="rId3457" Type="http://schemas.openxmlformats.org/officeDocument/2006/relationships/hyperlink" Target="https://search.ancestryinstitution.com/aird/search/db.aspx?dbid=2136" TargetMode="External"/><Relationship Id="rId378" Type="http://schemas.openxmlformats.org/officeDocument/2006/relationships/hyperlink" Target="https://www.ancestryinstitution.com/search/collections/1242/" TargetMode="External"/><Relationship Id="rId585" Type="http://schemas.openxmlformats.org/officeDocument/2006/relationships/hyperlink" Target="https://catalog.archives.gov/search?q=*:*&amp;f.ancestorNaIds=2363653&amp;sort=naIdSort%20asc" TargetMode="External"/><Relationship Id="rId792" Type="http://schemas.openxmlformats.org/officeDocument/2006/relationships/hyperlink" Target="https://search.ancestryinstitution.com/aird/search/db.aspx?dbid=9127" TargetMode="External"/><Relationship Id="rId2059" Type="http://schemas.openxmlformats.org/officeDocument/2006/relationships/hyperlink" Target="https://catalog.archives.gov/search?q=*:*&amp;f.ancestorNaIds=4486821&amp;sort=naIdSort%20asc" TargetMode="External"/><Relationship Id="rId2266" Type="http://schemas.openxmlformats.org/officeDocument/2006/relationships/hyperlink" Target="https://search.ancestryinstitution.com/aird/search/db.aspx?dbid=60614" TargetMode="External"/><Relationship Id="rId2473" Type="http://schemas.openxmlformats.org/officeDocument/2006/relationships/hyperlink" Target="https://catalog.archives.gov/search?q=*:*&amp;f.ancestorNaIds=1261565&amp;sort=naIdSort%20asc" TargetMode="External"/><Relationship Id="rId2680" Type="http://schemas.openxmlformats.org/officeDocument/2006/relationships/hyperlink" Target="https://search.ancestryinstitution.com/aird/search/db.aspx?dbid=2502" TargetMode="External"/><Relationship Id="rId3317" Type="http://schemas.openxmlformats.org/officeDocument/2006/relationships/hyperlink" Target="http://www.footnote.com/title_650/" TargetMode="External"/><Relationship Id="rId3524" Type="http://schemas.openxmlformats.org/officeDocument/2006/relationships/hyperlink" Target="https://catalog.archives.gov/id/651889" TargetMode="External"/><Relationship Id="rId238" Type="http://schemas.openxmlformats.org/officeDocument/2006/relationships/hyperlink" Target="https://catalog.archives.gov/search?q=*:*&amp;f.ancestorNaIds=578684&amp;sort=naIdSort%20asc" TargetMode="External"/><Relationship Id="rId445" Type="http://schemas.openxmlformats.org/officeDocument/2006/relationships/hyperlink" Target="https://search.ancestryinstitution.com/search/db.aspx?dbid=7949" TargetMode="External"/><Relationship Id="rId652" Type="http://schemas.openxmlformats.org/officeDocument/2006/relationships/hyperlink" Target="http://search.ancestryinstitution.com/aird/search/db.aspx?dbid=1502" TargetMode="External"/><Relationship Id="rId1075" Type="http://schemas.openxmlformats.org/officeDocument/2006/relationships/hyperlink" Target="https://catalog.archives.gov/id/3695200" TargetMode="External"/><Relationship Id="rId1282" Type="http://schemas.openxmlformats.org/officeDocument/2006/relationships/hyperlink" Target="https://familysearch.org/search/collection/1932382" TargetMode="External"/><Relationship Id="rId2126" Type="http://schemas.openxmlformats.org/officeDocument/2006/relationships/hyperlink" Target="http://www.footnote.com/title_922/" TargetMode="External"/><Relationship Id="rId2333" Type="http://schemas.openxmlformats.org/officeDocument/2006/relationships/hyperlink" Target="https://search.ancestryinstitution.com/aird/search/db.aspx?dbid=2500" TargetMode="External"/><Relationship Id="rId2540" Type="http://schemas.openxmlformats.org/officeDocument/2006/relationships/hyperlink" Target="https://search.ancestryinstitution.com/aird/search/db.aspx?dbid=2238" TargetMode="External"/><Relationship Id="rId305" Type="http://schemas.openxmlformats.org/officeDocument/2006/relationships/hyperlink" Target="https://catalog.archives.gov/search?q=*:*&amp;f.ancestorNaIds=7820290&amp;sort=naIdSort%20asc" TargetMode="External"/><Relationship Id="rId512" Type="http://schemas.openxmlformats.org/officeDocument/2006/relationships/hyperlink" Target="https://catalog.archives.gov/search?q=*:*&amp;f.ancestorNaIds=3997688&amp;sort=naIdSort%20asc" TargetMode="External"/><Relationship Id="rId1142" Type="http://schemas.openxmlformats.org/officeDocument/2006/relationships/hyperlink" Target="https://ancestry.com/" TargetMode="External"/><Relationship Id="rId2400" Type="http://schemas.openxmlformats.org/officeDocument/2006/relationships/hyperlink" Target="https://familysearch.org/search/collection/2173973" TargetMode="External"/><Relationship Id="rId1002" Type="http://schemas.openxmlformats.org/officeDocument/2006/relationships/hyperlink" Target="https://catalog.archives.gov/search?q=A4004&amp;f.ancestorNaIds=3493145&amp;sort=naIdSort%20asc" TargetMode="External"/><Relationship Id="rId1959" Type="http://schemas.openxmlformats.org/officeDocument/2006/relationships/hyperlink" Target="http://www.footnote.com/title_762/" TargetMode="External"/><Relationship Id="rId3174" Type="http://schemas.openxmlformats.org/officeDocument/2006/relationships/hyperlink" Target="https://search.ancestryinstitution.com/aird/search/db.aspx?dbid=60593" TargetMode="External"/><Relationship Id="rId1819" Type="http://schemas.openxmlformats.org/officeDocument/2006/relationships/hyperlink" Target="https://search.ancestryinstitution.com/aird/search/db.aspx?dbid=1629" TargetMode="External"/><Relationship Id="rId3381" Type="http://schemas.openxmlformats.org/officeDocument/2006/relationships/hyperlink" Target="https://www.familysearch.org/search/catalog/3743032" TargetMode="External"/><Relationship Id="rId2190" Type="http://schemas.openxmlformats.org/officeDocument/2006/relationships/hyperlink" Target="https://search.ancestryinstitution.com/aird/search/db.aspx?dbid=2498" TargetMode="External"/><Relationship Id="rId3034" Type="http://schemas.openxmlformats.org/officeDocument/2006/relationships/hyperlink" Target="https://catalog.archives.gov/search?q=*:*&amp;f.ancestorNaIds=4709018&amp;sort=naIdSort%20asc" TargetMode="External"/><Relationship Id="rId3241" Type="http://schemas.openxmlformats.org/officeDocument/2006/relationships/hyperlink" Target="https://catalog.archives.gov/search-within/7551466" TargetMode="External"/><Relationship Id="rId162" Type="http://schemas.openxmlformats.org/officeDocument/2006/relationships/hyperlink" Target="https://catalog.archives.gov/search-within/3060148?availableOnline=true&amp;sort=naId%3Aasc" TargetMode="External"/><Relationship Id="rId2050" Type="http://schemas.openxmlformats.org/officeDocument/2006/relationships/hyperlink" Target="https://search.ancestryinstitution.com/aird/search/db.aspx?dbid=2344" TargetMode="External"/><Relationship Id="rId3101" Type="http://schemas.openxmlformats.org/officeDocument/2006/relationships/hyperlink" Target="https://www.familysearch.org/search/collection/2075263" TargetMode="External"/><Relationship Id="rId979" Type="http://schemas.openxmlformats.org/officeDocument/2006/relationships/hyperlink" Target="https://search.ancestryinstitution.com/aird/search/db.aspx?dbid=9220" TargetMode="External"/><Relationship Id="rId839" Type="http://schemas.openxmlformats.org/officeDocument/2006/relationships/hyperlink" Target="https://catalog.archives.gov/id/2953514" TargetMode="External"/><Relationship Id="rId1469" Type="http://schemas.openxmlformats.org/officeDocument/2006/relationships/hyperlink" Target="https://search.ancestryinstitution.com/aird/search/db.aspx?dbid=8057" TargetMode="External"/><Relationship Id="rId2867" Type="http://schemas.openxmlformats.org/officeDocument/2006/relationships/hyperlink" Target="https://search.ancestryinstitution.com/aird/search/db.aspx?dbid=2507" TargetMode="External"/><Relationship Id="rId1676" Type="http://schemas.openxmlformats.org/officeDocument/2006/relationships/hyperlink" Target="https://familysearch.org/search/collection/1937344" TargetMode="External"/><Relationship Id="rId1883" Type="http://schemas.openxmlformats.org/officeDocument/2006/relationships/hyperlink" Target="https://search.ancestryinstitution.com/aird/search/db.aspx?dbid=1200" TargetMode="External"/><Relationship Id="rId2727" Type="http://schemas.openxmlformats.org/officeDocument/2006/relationships/hyperlink" Target="https://search.ancestryinstitution.com/aird/search/db.aspx?dbid=2505" TargetMode="External"/><Relationship Id="rId2934" Type="http://schemas.openxmlformats.org/officeDocument/2006/relationships/hyperlink" Target="https://search.ancestryinstitution.com/aird/search/db.aspx?dbid=2509" TargetMode="External"/><Relationship Id="rId906" Type="http://schemas.openxmlformats.org/officeDocument/2006/relationships/hyperlink" Target="https://catalog.archives.gov/id/3335527" TargetMode="External"/><Relationship Id="rId1329" Type="http://schemas.openxmlformats.org/officeDocument/2006/relationships/hyperlink" Target="https://familysearch.org/search/collection/1932392" TargetMode="External"/><Relationship Id="rId1536" Type="http://schemas.openxmlformats.org/officeDocument/2006/relationships/hyperlink" Target="https://familysearch.org/search/collection/2075263" TargetMode="External"/><Relationship Id="rId1743" Type="http://schemas.openxmlformats.org/officeDocument/2006/relationships/hyperlink" Target="https://catalog.archives.gov/search?q=*:*&amp;f.ancestorNaIds=4477069&amp;sort=naIdSort%20asc" TargetMode="External"/><Relationship Id="rId1950" Type="http://schemas.openxmlformats.org/officeDocument/2006/relationships/hyperlink" Target="https://familysearch.org/search/collection/1932431" TargetMode="External"/><Relationship Id="rId35" Type="http://schemas.openxmlformats.org/officeDocument/2006/relationships/hyperlink" Target="https://catalog.archives.gov/search-within/2843010?availableOnline=true&amp;sort=naId%3Aasc" TargetMode="External"/><Relationship Id="rId1603" Type="http://schemas.openxmlformats.org/officeDocument/2006/relationships/hyperlink" Target="https://www.fold3.com/title/488/wwi-supreme-war-council-american-records" TargetMode="External"/><Relationship Id="rId1810" Type="http://schemas.openxmlformats.org/officeDocument/2006/relationships/hyperlink" Target="https://search.ancestryinstitution.com/aird/search/db.aspx?dbid=1192" TargetMode="External"/><Relationship Id="rId489" Type="http://schemas.openxmlformats.org/officeDocument/2006/relationships/hyperlink" Target="https://search.ancestryinstitution.com/search/db.aspx?dbid=8987" TargetMode="External"/><Relationship Id="rId696" Type="http://schemas.openxmlformats.org/officeDocument/2006/relationships/hyperlink" Target="https://catalog.archives.gov/search?q=A3608&amp;f.ancestorNaIds=2674785" TargetMode="External"/><Relationship Id="rId2377" Type="http://schemas.openxmlformats.org/officeDocument/2006/relationships/hyperlink" Target="https://catalog.archives.gov/search?q=*:*&amp;f.ancestorNaIds=923647&amp;sort=naIdSort%20asc" TargetMode="External"/><Relationship Id="rId2584" Type="http://schemas.openxmlformats.org/officeDocument/2006/relationships/hyperlink" Target="https://search.ancestryinstitution.com/aird/search/db.aspx?dbid=2503" TargetMode="External"/><Relationship Id="rId2791" Type="http://schemas.openxmlformats.org/officeDocument/2006/relationships/hyperlink" Target="https://search.ancestryinstitution.com/aird/search/db.aspx?dbid=2509" TargetMode="External"/><Relationship Id="rId3428" Type="http://schemas.openxmlformats.org/officeDocument/2006/relationships/hyperlink" Target="https://aad.archives.gov/aad/fielded-search.jsp?dt=194&amp;cat=SB81&amp;tf=F&amp;bc=sb,sl" TargetMode="External"/><Relationship Id="rId349" Type="http://schemas.openxmlformats.org/officeDocument/2006/relationships/hyperlink" Target="https://catalog.archives.gov/search?q=*:*&amp;f.ancestorNaIds=55287630&amp;sort=naIdSort%20asc" TargetMode="External"/><Relationship Id="rId556" Type="http://schemas.openxmlformats.org/officeDocument/2006/relationships/hyperlink" Target="https://catalog.archives.gov/search?q=A3489&amp;f.ancestorNaIds=2857330&amp;sort=naIdSort%20asc" TargetMode="External"/><Relationship Id="rId763" Type="http://schemas.openxmlformats.org/officeDocument/2006/relationships/hyperlink" Target="https://ancestry.com/" TargetMode="External"/><Relationship Id="rId1186" Type="http://schemas.openxmlformats.org/officeDocument/2006/relationships/hyperlink" Target="https://catalog.archives.gov/search?q=1801187%20or%201740818&amp;f.level=series" TargetMode="External"/><Relationship Id="rId1393" Type="http://schemas.openxmlformats.org/officeDocument/2006/relationships/hyperlink" Target="https://catalog.archives.gov/search-within/654530?q=record.microformPublications.identifier%3AM546&amp;sort=title%3Aasc" TargetMode="External"/><Relationship Id="rId2237" Type="http://schemas.openxmlformats.org/officeDocument/2006/relationships/hyperlink" Target="https://search.ancestryinstitution.com/aird/search/db.aspx?dbid=1002" TargetMode="External"/><Relationship Id="rId2444" Type="http://schemas.openxmlformats.org/officeDocument/2006/relationships/hyperlink" Target="https://search.ancestryinstitution.com/aird/search/db.aspx?dbid=2130" TargetMode="External"/><Relationship Id="rId209" Type="http://schemas.openxmlformats.org/officeDocument/2006/relationships/hyperlink" Target="https://search.ancestryinstitution.com/aird/search/db.aspx?dbid=1105" TargetMode="External"/><Relationship Id="rId416" Type="http://schemas.openxmlformats.org/officeDocument/2006/relationships/hyperlink" Target="https://catalog.archives.gov/search?q=*:*&amp;f.ancestorNaIds=4492771&amp;sort=naIdSort%20asc" TargetMode="External"/><Relationship Id="rId970" Type="http://schemas.openxmlformats.org/officeDocument/2006/relationships/hyperlink" Target="https://catalog.archives.gov/search?q=A3970&amp;f.ancestorNaIds=2788873&amp;sort=naIdSort%20asc" TargetMode="External"/><Relationship Id="rId1046" Type="http://schemas.openxmlformats.org/officeDocument/2006/relationships/hyperlink" Target="https://catalog.archives.gov/search?q=A4067&amp;f.ancestorNaIds=3318890&amp;sort=naIdSort%20asc" TargetMode="External"/><Relationship Id="rId1253" Type="http://schemas.openxmlformats.org/officeDocument/2006/relationships/hyperlink" Target="https://www.fold3.com/title/26/civil-war-service-records-cmsr-confederate-alabama" TargetMode="External"/><Relationship Id="rId2651" Type="http://schemas.openxmlformats.org/officeDocument/2006/relationships/hyperlink" Target="https://search.ancestryinstitution.com/aird/search/db.aspx?dbid=2503" TargetMode="External"/><Relationship Id="rId623" Type="http://schemas.openxmlformats.org/officeDocument/2006/relationships/hyperlink" Target="https://catalog.archives.gov/search?q=A3544&amp;f.ancestorNaIds=2990151&amp;sort=naIdSort%20asc" TargetMode="External"/><Relationship Id="rId830" Type="http://schemas.openxmlformats.org/officeDocument/2006/relationships/hyperlink" Target="https://catalog.archives.gov/search?q=A3790&amp;f.ancestorNaIds=2843370&amp;sort=naIdSort%20asc" TargetMode="External"/><Relationship Id="rId1460" Type="http://schemas.openxmlformats.org/officeDocument/2006/relationships/hyperlink" Target="http://www.fold3.com/title_81/guion_miller_roll/" TargetMode="External"/><Relationship Id="rId2304" Type="http://schemas.openxmlformats.org/officeDocument/2006/relationships/hyperlink" Target="https://search.ancestryinstitution.com/aird/search/db.aspx?dbid=2507" TargetMode="External"/><Relationship Id="rId2511" Type="http://schemas.openxmlformats.org/officeDocument/2006/relationships/hyperlink" Target="https://catalog.archives.gov/search?q=*:*&amp;f.ancestorNaIds=2111793&amp;sort=naIdSort%20asc" TargetMode="External"/><Relationship Id="rId1113" Type="http://schemas.openxmlformats.org/officeDocument/2006/relationships/hyperlink" Target="https://catalog.archives.gov/id/3179971" TargetMode="External"/><Relationship Id="rId1320" Type="http://schemas.openxmlformats.org/officeDocument/2006/relationships/hyperlink" Target="https://search.ancestryinstitution.com/aird/search/db.aspx?dbid=2344" TargetMode="External"/><Relationship Id="rId3078" Type="http://schemas.openxmlformats.org/officeDocument/2006/relationships/hyperlink" Target="https://search.ancestryinstitution.com/aird/search/db.aspx?dbid=2501" TargetMode="External"/><Relationship Id="rId3285" Type="http://schemas.openxmlformats.org/officeDocument/2006/relationships/hyperlink" Target="https://search.ancestryinstitution.com/aird/search/db.aspx?dbid=2238" TargetMode="External"/><Relationship Id="rId3492" Type="http://schemas.openxmlformats.org/officeDocument/2006/relationships/hyperlink" Target="https://familysearch.org/search/collection/1916042" TargetMode="External"/><Relationship Id="rId2094" Type="http://schemas.openxmlformats.org/officeDocument/2006/relationships/hyperlink" Target="http://www.fold3.com/title_787/" TargetMode="External"/><Relationship Id="rId3145" Type="http://schemas.openxmlformats.org/officeDocument/2006/relationships/hyperlink" Target="https://catalog.archives.gov/search?q=*:*&amp;f.ancestorNaIds=5891399&amp;sort=naIdSort%20asc" TargetMode="External"/><Relationship Id="rId3352" Type="http://schemas.openxmlformats.org/officeDocument/2006/relationships/hyperlink" Target="https://www.familysearch.org/search/collection/2075263" TargetMode="External"/><Relationship Id="rId273" Type="http://schemas.openxmlformats.org/officeDocument/2006/relationships/hyperlink" Target="https://catalog.archives.gov/search?q=*:*&amp;f.ancestorNaIds=2261239" TargetMode="External"/><Relationship Id="rId480" Type="http://schemas.openxmlformats.org/officeDocument/2006/relationships/hyperlink" Target="https://www.familysearch.org/search/collection/2038112" TargetMode="External"/><Relationship Id="rId2161" Type="http://schemas.openxmlformats.org/officeDocument/2006/relationships/hyperlink" Target="https://search.ancestryinstitution.com/aird/search/db.aspx?dbid=2509" TargetMode="External"/><Relationship Id="rId3005" Type="http://schemas.openxmlformats.org/officeDocument/2006/relationships/hyperlink" Target="https://www.familysearch.org/search/catalog/3303033" TargetMode="External"/><Relationship Id="rId3212" Type="http://schemas.openxmlformats.org/officeDocument/2006/relationships/hyperlink" Target="https://familysearch.org/search/collection/2120721" TargetMode="External"/><Relationship Id="rId133" Type="http://schemas.openxmlformats.org/officeDocument/2006/relationships/hyperlink" Target="https://search.ancestryinstitution.com/aird/search/db.aspx?dbid=8722" TargetMode="External"/><Relationship Id="rId340" Type="http://schemas.openxmlformats.org/officeDocument/2006/relationships/hyperlink" Target="https://catalog.archives.gov/search?q=*:*&amp;f.ancestorNaIds=83422149&amp;sort=naIdSort%20asc" TargetMode="External"/><Relationship Id="rId2021" Type="http://schemas.openxmlformats.org/officeDocument/2006/relationships/hyperlink" Target="http://www.fold3.com/title_758/omgus_finance_division_investigations_and/" TargetMode="External"/><Relationship Id="rId200" Type="http://schemas.openxmlformats.org/officeDocument/2006/relationships/hyperlink" Target="http://www.footnote.com/title_804/" TargetMode="External"/><Relationship Id="rId2978" Type="http://schemas.openxmlformats.org/officeDocument/2006/relationships/hyperlink" Target="https://www.familysearch.org/search/catalog/3303034" TargetMode="External"/><Relationship Id="rId1787" Type="http://schemas.openxmlformats.org/officeDocument/2006/relationships/hyperlink" Target="https://www.fold3.com/title/110/naturalizations-ca-southern" TargetMode="External"/><Relationship Id="rId1994" Type="http://schemas.openxmlformats.org/officeDocument/2006/relationships/hyperlink" Target="http://familysearch.org/" TargetMode="External"/><Relationship Id="rId2838" Type="http://schemas.openxmlformats.org/officeDocument/2006/relationships/hyperlink" Target="https://search.ancestryinstitution.com/aird/search/db.aspx?dbid=2508" TargetMode="External"/><Relationship Id="rId79" Type="http://schemas.openxmlformats.org/officeDocument/2006/relationships/hyperlink" Target="https://search.ancestryinstitution.com/search/db.aspx?dbid=8722" TargetMode="External"/><Relationship Id="rId1647" Type="http://schemas.openxmlformats.org/officeDocument/2006/relationships/hyperlink" Target="https://catalog.archives.gov/search?q=*:*&amp;f.ancestorNaIds=518207&amp;sort=naIdSort%20asc" TargetMode="External"/><Relationship Id="rId1854" Type="http://schemas.openxmlformats.org/officeDocument/2006/relationships/hyperlink" Target="https://search.ancestryinstitution.com/aird/search/db.aspx?dbid=1238" TargetMode="External"/><Relationship Id="rId2905" Type="http://schemas.openxmlformats.org/officeDocument/2006/relationships/hyperlink" Target="https://search.ancestryinstitution.com/aird/search/db.aspx?dbid=2509" TargetMode="External"/><Relationship Id="rId1507" Type="http://schemas.openxmlformats.org/officeDocument/2006/relationships/hyperlink" Target="https://familysearch.org/search/collection/2075263" TargetMode="External"/><Relationship Id="rId1714" Type="http://schemas.openxmlformats.org/officeDocument/2006/relationships/hyperlink" Target="https://search.ancestryinstitution.com/aird/search/db.aspx?dbid=7949" TargetMode="External"/><Relationship Id="rId1921" Type="http://schemas.openxmlformats.org/officeDocument/2006/relationships/hyperlink" Target="https://www.fold3.com/title/631/wwii-oss-art-looting-investigation-reports/browse" TargetMode="External"/><Relationship Id="rId2488" Type="http://schemas.openxmlformats.org/officeDocument/2006/relationships/hyperlink" Target="https://search.ancestryinstitution.com/aird/search/db.aspx?dbid=2505" TargetMode="External"/><Relationship Id="rId1297" Type="http://schemas.openxmlformats.org/officeDocument/2006/relationships/hyperlink" Target="https://familysearch.org/search/collection/2173965" TargetMode="External"/><Relationship Id="rId2695" Type="http://schemas.openxmlformats.org/officeDocument/2006/relationships/hyperlink" Target="https://catalog.archives.gov/search?q=*:*&amp;f.ancestorNaIds=2694723&amp;sort=naIdSort%20asc" TargetMode="External"/><Relationship Id="rId667" Type="http://schemas.openxmlformats.org/officeDocument/2006/relationships/hyperlink" Target="https://catalog.archives.gov/id/2945809" TargetMode="External"/><Relationship Id="rId874" Type="http://schemas.openxmlformats.org/officeDocument/2006/relationships/hyperlink" Target="https://catalog.archives.gov/search?q=A3845&amp;f.ancestorNaIds=2934374&amp;sort=naIdSort%20asc" TargetMode="External"/><Relationship Id="rId2348" Type="http://schemas.openxmlformats.org/officeDocument/2006/relationships/hyperlink" Target="https://catalog.archives.gov/search?q=*:*&amp;f.ancestorNaIds=731222&amp;sort=naIdSort%20asc" TargetMode="External"/><Relationship Id="rId2555" Type="http://schemas.openxmlformats.org/officeDocument/2006/relationships/hyperlink" Target="https://search.ancestryinstitution.com/aird/search/db.aspx?dbid=2500" TargetMode="External"/><Relationship Id="rId2762" Type="http://schemas.openxmlformats.org/officeDocument/2006/relationships/hyperlink" Target="https://familysearch.org/search/collection/2191222" TargetMode="External"/><Relationship Id="rId527" Type="http://schemas.openxmlformats.org/officeDocument/2006/relationships/hyperlink" Target="https://search.ancestryinstitution.com/search/db.aspx?dbid=1082" TargetMode="External"/><Relationship Id="rId734" Type="http://schemas.openxmlformats.org/officeDocument/2006/relationships/hyperlink" Target="https://search.ancestryinstitution.com/search/db.aspx?dbid=2996" TargetMode="External"/><Relationship Id="rId941" Type="http://schemas.openxmlformats.org/officeDocument/2006/relationships/hyperlink" Target="https://ancestry.com/" TargetMode="External"/><Relationship Id="rId1157" Type="http://schemas.openxmlformats.org/officeDocument/2006/relationships/hyperlink" Target="https://catalog.archives.gov/search?q=A4211&amp;f.ancestorNaIds=3686199" TargetMode="External"/><Relationship Id="rId1364" Type="http://schemas.openxmlformats.org/officeDocument/2006/relationships/hyperlink" Target="https://search.ancestry.com/search/db.aspx?dbid=2171%09" TargetMode="External"/><Relationship Id="rId1571" Type="http://schemas.openxmlformats.org/officeDocument/2006/relationships/hyperlink" Target="https://familysearch.org/search/collection/1832324" TargetMode="External"/><Relationship Id="rId2208" Type="http://schemas.openxmlformats.org/officeDocument/2006/relationships/hyperlink" Target="https://familysearch.org/search/collection/2170637" TargetMode="External"/><Relationship Id="rId2415" Type="http://schemas.openxmlformats.org/officeDocument/2006/relationships/hyperlink" Target="https://catalog.archives.gov/search?q=*:*&amp;f.ancestorNaIds=1145560&amp;sort=naIdSort%20asc" TargetMode="External"/><Relationship Id="rId2622" Type="http://schemas.openxmlformats.org/officeDocument/2006/relationships/hyperlink" Target="https://search.ancestryinstitution.com/aird/search/db.aspx?dbid=1714" TargetMode="External"/><Relationship Id="rId70" Type="http://schemas.openxmlformats.org/officeDocument/2006/relationships/hyperlink" Target="https://catalog.archives.gov/search-within/2839401?availableOnline=true&amp;sort=naId%3Aasc" TargetMode="External"/><Relationship Id="rId801" Type="http://schemas.openxmlformats.org/officeDocument/2006/relationships/hyperlink" Target="https://search.ancestryinstitution.com/aird/search/db.aspx?dbid=9120" TargetMode="External"/><Relationship Id="rId1017" Type="http://schemas.openxmlformats.org/officeDocument/2006/relationships/hyperlink" Target="https://search.ancestryinstitution.com/aird/search/db.aspx?dbid=8722" TargetMode="External"/><Relationship Id="rId1224" Type="http://schemas.openxmlformats.org/officeDocument/2006/relationships/hyperlink" Target="https://www.fold3.com/title/31/civil-war-service-records-cmsr-confederate-georgia" TargetMode="External"/><Relationship Id="rId1431" Type="http://schemas.openxmlformats.org/officeDocument/2006/relationships/hyperlink" Target="https://search.ancestryinstitution.com/aird/search/db.aspx?dbid=4281" TargetMode="External"/><Relationship Id="rId3189" Type="http://schemas.openxmlformats.org/officeDocument/2006/relationships/hyperlink" Target="https://catalog.archives.gov/search-within/6210139" TargetMode="External"/><Relationship Id="rId3396" Type="http://schemas.openxmlformats.org/officeDocument/2006/relationships/hyperlink" Target="https://search.ancestryinstitution.com/aird/search/db.aspx?dbid=8810" TargetMode="External"/><Relationship Id="rId3049" Type="http://schemas.openxmlformats.org/officeDocument/2006/relationships/hyperlink" Target="https://search.ancestryinstitution.com/aird/search/db.aspx?dbid=2508" TargetMode="External"/><Relationship Id="rId3256" Type="http://schemas.openxmlformats.org/officeDocument/2006/relationships/hyperlink" Target="https://catalog.archives.gov/search-within/7551472" TargetMode="External"/><Relationship Id="rId3463" Type="http://schemas.openxmlformats.org/officeDocument/2006/relationships/hyperlink" Target="https://familysearch.org/search/collection/2299396" TargetMode="External"/><Relationship Id="rId177" Type="http://schemas.openxmlformats.org/officeDocument/2006/relationships/hyperlink" Target="https://catalog.archives.gov/search-within/3005335?availableOnline=true&amp;sort=naId%3Aasc" TargetMode="External"/><Relationship Id="rId384" Type="http://schemas.openxmlformats.org/officeDocument/2006/relationships/hyperlink" Target="http://familysearch.org/" TargetMode="External"/><Relationship Id="rId591" Type="http://schemas.openxmlformats.org/officeDocument/2006/relationships/hyperlink" Target="https://catalog.archives.gov/search?q=*:*&amp;f.ancestorNaIds=2789094&amp;sort=naIdSort%20asc" TargetMode="External"/><Relationship Id="rId2065" Type="http://schemas.openxmlformats.org/officeDocument/2006/relationships/hyperlink" Target="https://catalog.archives.gov/search-within/300398?page=2&amp;q=record.microformPublications.identifier%3AM1993&amp;sort=naId%3Aasc" TargetMode="External"/><Relationship Id="rId2272" Type="http://schemas.openxmlformats.org/officeDocument/2006/relationships/hyperlink" Target="https://catalog.archives.gov/search-within/616363" TargetMode="External"/><Relationship Id="rId3116" Type="http://schemas.openxmlformats.org/officeDocument/2006/relationships/hyperlink" Target="https://catalog.archives.gov/search-within/5722999" TargetMode="External"/><Relationship Id="rId244" Type="http://schemas.openxmlformats.org/officeDocument/2006/relationships/hyperlink" Target="https://search.ancestryinstitution.com/aird/search/db.aspx?dbid=60507" TargetMode="External"/><Relationship Id="rId1081" Type="http://schemas.openxmlformats.org/officeDocument/2006/relationships/hyperlink" Target="https://catalog.archives.gov/search?q=A4101&amp;f.ancestorNaIds=3431529&amp;sort=naIdSort%20asc" TargetMode="External"/><Relationship Id="rId3323" Type="http://schemas.openxmlformats.org/officeDocument/2006/relationships/hyperlink" Target="http://www.footnote.com/title_650/" TargetMode="External"/><Relationship Id="rId451" Type="http://schemas.openxmlformats.org/officeDocument/2006/relationships/hyperlink" Target="https://search.ancestryinstitution.com/search/db.aspx?dbid=1502" TargetMode="External"/><Relationship Id="rId2132" Type="http://schemas.openxmlformats.org/officeDocument/2006/relationships/hyperlink" Target="http://www.footnote.com/title_457/" TargetMode="External"/><Relationship Id="rId104" Type="http://schemas.openxmlformats.org/officeDocument/2006/relationships/hyperlink" Target="https://catalog.archives.gov/search-within/2990031?availableOnline=true&amp;sort=naId%3Aasc" TargetMode="External"/><Relationship Id="rId311" Type="http://schemas.openxmlformats.org/officeDocument/2006/relationships/hyperlink" Target="https://catalog.archives.gov/search?q=*:*&amp;f.ancestorNaIds=24200282" TargetMode="External"/><Relationship Id="rId1898" Type="http://schemas.openxmlformats.org/officeDocument/2006/relationships/hyperlink" Target="https://search.ancestryinstitution.com/aird/search/db.aspx?dbid=1082" TargetMode="External"/><Relationship Id="rId2949" Type="http://schemas.openxmlformats.org/officeDocument/2006/relationships/hyperlink" Target="https://catalog.archives.gov/search?q=*:*&amp;f.ancestorNaIds=4576620&amp;sort=naIdSort%20asc" TargetMode="External"/><Relationship Id="rId1758" Type="http://schemas.openxmlformats.org/officeDocument/2006/relationships/hyperlink" Target="https://familysearch.org/search/collection/1916040" TargetMode="External"/><Relationship Id="rId2809" Type="http://schemas.openxmlformats.org/officeDocument/2006/relationships/hyperlink" Target="https://search.ancestryinstitution.com/aird/search/db.aspx?dbid=2509" TargetMode="External"/><Relationship Id="rId1965" Type="http://schemas.openxmlformats.org/officeDocument/2006/relationships/hyperlink" Target="https://catalog.archives.gov/search-within/300398?page=2&amp;q=record.microformPublications.identifier%3AM1822&amp;sort=naId%3Aasc" TargetMode="External"/><Relationship Id="rId3180" Type="http://schemas.openxmlformats.org/officeDocument/2006/relationships/hyperlink" Target="https://catalog.archives.gov/search-within/6161604" TargetMode="External"/><Relationship Id="rId1618" Type="http://schemas.openxmlformats.org/officeDocument/2006/relationships/hyperlink" Target="https://search.ancestryinstitution.com/aird/search/db.aspx?dbid=2344" TargetMode="External"/><Relationship Id="rId1825" Type="http://schemas.openxmlformats.org/officeDocument/2006/relationships/hyperlink" Target="https://www.fold3.com/title/108/naturalizations-ca-los-angeles" TargetMode="External"/><Relationship Id="rId3040" Type="http://schemas.openxmlformats.org/officeDocument/2006/relationships/hyperlink" Target="https://catalog.archives.gov/search?q=*:*&amp;f.ancestorNaIds=4726287&amp;sort=naIdSort%20asc" TargetMode="External"/><Relationship Id="rId2599" Type="http://schemas.openxmlformats.org/officeDocument/2006/relationships/hyperlink" Target="https://catalog.archives.gov/search?q=*:*&amp;f.ancestorNaIds=%202435810&amp;sort=naIdSort%20asc" TargetMode="External"/><Relationship Id="rId778" Type="http://schemas.openxmlformats.org/officeDocument/2006/relationships/hyperlink" Target="https://catalog.archives.gov/search?q=A3690&amp;f.ancestorNaIds=3020769&amp;sort=naIdSort%20asc" TargetMode="External"/><Relationship Id="rId985" Type="http://schemas.openxmlformats.org/officeDocument/2006/relationships/hyperlink" Target="https://catalog.archives.gov/search?q=*:*&amp;f.ancestorNaIds=2843157&amp;sort=naIdSort%20asc" TargetMode="External"/><Relationship Id="rId2459" Type="http://schemas.openxmlformats.org/officeDocument/2006/relationships/hyperlink" Target="https://catalog.archives.gov/search?q=*:*&amp;f.ancestorNaIds=1251972&amp;sort=naIdSort%20asc" TargetMode="External"/><Relationship Id="rId2666" Type="http://schemas.openxmlformats.org/officeDocument/2006/relationships/hyperlink" Target="https://catalog.archives.gov/search?q=*:*&amp;f.ancestorNaIds=2642512&amp;sort=naIdSort%20asc" TargetMode="External"/><Relationship Id="rId2873" Type="http://schemas.openxmlformats.org/officeDocument/2006/relationships/hyperlink" Target="https://search.ancestryinstitution.com/aird/search/db.aspx?dbid=2507" TargetMode="External"/><Relationship Id="rId638" Type="http://schemas.openxmlformats.org/officeDocument/2006/relationships/hyperlink" Target="https://catalog.archives.gov/search?q=A3558&amp;f.ancestorNaIds=2663479&amp;sort=naIdSort%20asc" TargetMode="External"/><Relationship Id="rId845" Type="http://schemas.openxmlformats.org/officeDocument/2006/relationships/hyperlink" Target="https://catalog.archives.gov/search?q=*:*&amp;f.ancestorNaIds=2581573&amp;sort=naIdSort%20asc" TargetMode="External"/><Relationship Id="rId1268" Type="http://schemas.openxmlformats.org/officeDocument/2006/relationships/hyperlink" Target="https://familysearch.org/search/collection/1932372" TargetMode="External"/><Relationship Id="rId1475" Type="http://schemas.openxmlformats.org/officeDocument/2006/relationships/hyperlink" Target="https://familysearch.org/search/collection/2432992" TargetMode="External"/><Relationship Id="rId1682" Type="http://schemas.openxmlformats.org/officeDocument/2006/relationships/hyperlink" Target="https://catalog.archives.gov/search?q=m1279&amp;f.ancestorNaIds=561929" TargetMode="External"/><Relationship Id="rId2319" Type="http://schemas.openxmlformats.org/officeDocument/2006/relationships/hyperlink" Target="https://familysearch.org/search/collection/2285702" TargetMode="External"/><Relationship Id="rId2526" Type="http://schemas.openxmlformats.org/officeDocument/2006/relationships/hyperlink" Target="https://search.ancestryinstitution.com/aird/search/db.aspx?dbid=1850" TargetMode="External"/><Relationship Id="rId2733" Type="http://schemas.openxmlformats.org/officeDocument/2006/relationships/hyperlink" Target="https://catalog.archives.gov/search-within/2867051" TargetMode="External"/><Relationship Id="rId705" Type="http://schemas.openxmlformats.org/officeDocument/2006/relationships/hyperlink" Target="https://search.ancestryinstitution.com/aird/search/db.aspx?dbid=1502" TargetMode="External"/><Relationship Id="rId1128" Type="http://schemas.openxmlformats.org/officeDocument/2006/relationships/hyperlink" Target="https://catalog.archives.gov/search-within/3335518" TargetMode="External"/><Relationship Id="rId1335" Type="http://schemas.openxmlformats.org/officeDocument/2006/relationships/hyperlink" Target="http://www.fold3.com/title_689/civil_war_soldiers_union_nc/" TargetMode="External"/><Relationship Id="rId1542" Type="http://schemas.openxmlformats.org/officeDocument/2006/relationships/hyperlink" Target="https://familysearch.org/search/collection/2075263" TargetMode="External"/><Relationship Id="rId2940" Type="http://schemas.openxmlformats.org/officeDocument/2006/relationships/hyperlink" Target="https://www.familysearch.org/search/catalog/results?count=20&amp;query=%2Bkeywords%3A4527091" TargetMode="External"/><Relationship Id="rId912" Type="http://schemas.openxmlformats.org/officeDocument/2006/relationships/hyperlink" Target="https://catalog.archives.gov/search-within/2945713" TargetMode="External"/><Relationship Id="rId2800" Type="http://schemas.openxmlformats.org/officeDocument/2006/relationships/hyperlink" Target="https://search.ancestryinstitution.com/aird/search/db.aspx?dbid=2500" TargetMode="External"/><Relationship Id="rId41" Type="http://schemas.openxmlformats.org/officeDocument/2006/relationships/hyperlink" Target="https://search.ancestryinstitution.com/aird/search/db.aspx?dbid=8945" TargetMode="External"/><Relationship Id="rId1402" Type="http://schemas.openxmlformats.org/officeDocument/2006/relationships/hyperlink" Target="http://www.footnote.com/title_790/" TargetMode="External"/><Relationship Id="rId288" Type="http://schemas.openxmlformats.org/officeDocument/2006/relationships/hyperlink" Target="https://search.ancestryinstitution.com/aird/search/db.aspx?dbid=2505" TargetMode="External"/><Relationship Id="rId3367" Type="http://schemas.openxmlformats.org/officeDocument/2006/relationships/hyperlink" Target="https://www.familysearch.org/search/catalog/4092161" TargetMode="External"/><Relationship Id="rId495" Type="http://schemas.openxmlformats.org/officeDocument/2006/relationships/hyperlink" Target="https://catalog.archives.gov/search?q=*:*&amp;f.ancestorNaIds=4477083&amp;sort=naIdSort%20asc" TargetMode="External"/><Relationship Id="rId2176" Type="http://schemas.openxmlformats.org/officeDocument/2006/relationships/hyperlink" Target="https://search.ancestryinstitution.com/aird/search/db.aspx?dbid=2509" TargetMode="External"/><Relationship Id="rId2383" Type="http://schemas.openxmlformats.org/officeDocument/2006/relationships/hyperlink" Target="http://familysearch.org/" TargetMode="External"/><Relationship Id="rId2590" Type="http://schemas.openxmlformats.org/officeDocument/2006/relationships/hyperlink" Target="https://search.ancestryinstitution.com/aird/search/db.aspx?dbid=2500" TargetMode="External"/><Relationship Id="rId3227" Type="http://schemas.openxmlformats.org/officeDocument/2006/relationships/hyperlink" Target="https://search.ancestryinstitution.com/aird/search/db.aspx?dbid=60593" TargetMode="External"/><Relationship Id="rId3434" Type="http://schemas.openxmlformats.org/officeDocument/2006/relationships/hyperlink" Target="https://aad.archives.gov/aad/fielded-search.jsp?dt=3099&amp;cat=SB212&amp;tf=F&amp;bc=sb,sl" TargetMode="External"/><Relationship Id="rId148" Type="http://schemas.openxmlformats.org/officeDocument/2006/relationships/hyperlink" Target="https://catalog.archives.gov/search-within/4497930?availableOnline=true&amp;sort=naId%3Aasc" TargetMode="External"/><Relationship Id="rId355" Type="http://schemas.openxmlformats.org/officeDocument/2006/relationships/hyperlink" Target="https://search.ancestryinstitution.com/search/db.aspx?dbid=7949" TargetMode="External"/><Relationship Id="rId562" Type="http://schemas.openxmlformats.org/officeDocument/2006/relationships/hyperlink" Target="https://search.ancestryinstitution.com/aird/search/db.aspx?dbid=1075" TargetMode="External"/><Relationship Id="rId1192" Type="http://schemas.openxmlformats.org/officeDocument/2006/relationships/hyperlink" Target="http://www.fold3.com/title_468/revolutionary_war_prize_cases_captured/" TargetMode="External"/><Relationship Id="rId2036" Type="http://schemas.openxmlformats.org/officeDocument/2006/relationships/hyperlink" Target="https://catalog.archives.gov/search?q=M1943%20Fold3&amp;f.level=fileunit&amp;f.recordGroupNoCollectionId=260&amp;f.oldScope=online" TargetMode="External"/><Relationship Id="rId2243" Type="http://schemas.openxmlformats.org/officeDocument/2006/relationships/hyperlink" Target="https://drive.google.com/file/d/1ORLZf5jXk5K0xe0PrPpWWTLcGyTOV0F2/view?usp=drive_link" TargetMode="External"/><Relationship Id="rId2450" Type="http://schemas.openxmlformats.org/officeDocument/2006/relationships/hyperlink" Target="https://search.ancestryinstitution.com/aird/search/db.aspx?dbid=1174" TargetMode="External"/><Relationship Id="rId3501" Type="http://schemas.openxmlformats.org/officeDocument/2006/relationships/hyperlink" Target="https://www.fold3.com/title/622/wwii-german-documents-among-war-crimes-records" TargetMode="External"/><Relationship Id="rId215" Type="http://schemas.openxmlformats.org/officeDocument/2006/relationships/hyperlink" Target="https://catalog.archives.gov/search?q=M2027&amp;ancestorNaId=4486713" TargetMode="External"/><Relationship Id="rId422" Type="http://schemas.openxmlformats.org/officeDocument/2006/relationships/hyperlink" Target="https://search.ancestryinstitution.com/search/db.aspx?dbid=7949" TargetMode="External"/><Relationship Id="rId1052" Type="http://schemas.openxmlformats.org/officeDocument/2006/relationships/hyperlink" Target="https://search.ancestryinstitution.com/aird/search/db.aspx?dbid=9118" TargetMode="External"/><Relationship Id="rId2103" Type="http://schemas.openxmlformats.org/officeDocument/2006/relationships/hyperlink" Target="https://familysearch.org/search/collection/1916249" TargetMode="External"/><Relationship Id="rId2310" Type="http://schemas.openxmlformats.org/officeDocument/2006/relationships/hyperlink" Target="https://search.ancestryinstitution.com/aird/search/db.aspx?dbid=2507" TargetMode="External"/><Relationship Id="rId1869" Type="http://schemas.openxmlformats.org/officeDocument/2006/relationships/hyperlink" Target="https://www.fold3.com/title/104/naturalization-index-ny-southern-petitions" TargetMode="External"/><Relationship Id="rId3084" Type="http://schemas.openxmlformats.org/officeDocument/2006/relationships/hyperlink" Target="https://www.familysearch.org/wiki/en/Rhode_Island_Taxation" TargetMode="External"/><Relationship Id="rId3291" Type="http://schemas.openxmlformats.org/officeDocument/2006/relationships/hyperlink" Target="https://catalog.archives.gov/search-within/7644738" TargetMode="External"/><Relationship Id="rId1729" Type="http://schemas.openxmlformats.org/officeDocument/2006/relationships/hyperlink" Target="https://search.ancestryinstitution.com/aird/search/db.aspx?dbid=7949" TargetMode="External"/><Relationship Id="rId1936" Type="http://schemas.openxmlformats.org/officeDocument/2006/relationships/hyperlink" Target="https://familysearch.org/search/collection/1932420" TargetMode="External"/><Relationship Id="rId3151" Type="http://schemas.openxmlformats.org/officeDocument/2006/relationships/hyperlink" Target="https://catalog.archives.gov/search?q=*:*&amp;f.ancestorNaIds=6036233&amp;sort=naIdSort%20asc" TargetMode="External"/><Relationship Id="rId3011" Type="http://schemas.openxmlformats.org/officeDocument/2006/relationships/hyperlink" Target="https://search.ancestryinstitution.com/aird/search/db.aspx?dbid=2508" TargetMode="External"/><Relationship Id="rId5" Type="http://schemas.openxmlformats.org/officeDocument/2006/relationships/hyperlink" Target="https://catalog.archives.gov/search-within/2924296?sort=naId%3Aasc" TargetMode="External"/><Relationship Id="rId889" Type="http://schemas.openxmlformats.org/officeDocument/2006/relationships/hyperlink" Target="https://catalog.archives.gov/search?q=A3858&amp;f.ancestorNaIds=2646945&amp;sort=naIdSort%20asc" TargetMode="External"/><Relationship Id="rId2777" Type="http://schemas.openxmlformats.org/officeDocument/2006/relationships/hyperlink" Target="https://catalog.archives.gov/id/3478003" TargetMode="External"/><Relationship Id="rId749" Type="http://schemas.openxmlformats.org/officeDocument/2006/relationships/hyperlink" Target="https://catalog.archives.gov/search?q=A3664&amp;f.ancestorNaIds=2884841&amp;sort=naIdSort%20asc" TargetMode="External"/><Relationship Id="rId1379" Type="http://schemas.openxmlformats.org/officeDocument/2006/relationships/hyperlink" Target="https://catalog.archives.gov/search-within/654530?q=record.microformPublications.identifier%3AM539&amp;sort=title%3Aasc" TargetMode="External"/><Relationship Id="rId1586" Type="http://schemas.openxmlformats.org/officeDocument/2006/relationships/hyperlink" Target="https://search.ancestryinstitution.com/aird/search/db.aspx?dbid=2400" TargetMode="External"/><Relationship Id="rId2984" Type="http://schemas.openxmlformats.org/officeDocument/2006/relationships/hyperlink" Target="https://catalog.archives.gov/search?q=*:*&amp;f.ancestorNaIds=4693981&amp;sort=titleSort%20asc" TargetMode="External"/><Relationship Id="rId609" Type="http://schemas.openxmlformats.org/officeDocument/2006/relationships/hyperlink" Target="https://catalog.archives.gov/search-within/3317686" TargetMode="External"/><Relationship Id="rId956" Type="http://schemas.openxmlformats.org/officeDocument/2006/relationships/hyperlink" Target="https://search.ancestryinstitution.com/aird/search/db.aspx?dbid=60882" TargetMode="External"/><Relationship Id="rId1239" Type="http://schemas.openxmlformats.org/officeDocument/2006/relationships/hyperlink" Target="https://search.ancestryinstitution.com/aird/search/db.aspx?dbid=2322" TargetMode="External"/><Relationship Id="rId1793" Type="http://schemas.openxmlformats.org/officeDocument/2006/relationships/hyperlink" Target="https://search.ancestryinstitution.com/aird/search/db.aspx?dbid=1629" TargetMode="External"/><Relationship Id="rId2637" Type="http://schemas.openxmlformats.org/officeDocument/2006/relationships/hyperlink" Target="https://search.ancestryinstitution.com/aird/search/db.aspx?dbid=2509" TargetMode="External"/><Relationship Id="rId2844" Type="http://schemas.openxmlformats.org/officeDocument/2006/relationships/hyperlink" Target="https://familysearch.org/search/collection/2137708" TargetMode="External"/><Relationship Id="rId85" Type="http://schemas.openxmlformats.org/officeDocument/2006/relationships/hyperlink" Target="https://search.ancestryinstitution.com/aird/search/db.aspx?dbid=9220" TargetMode="External"/><Relationship Id="rId816" Type="http://schemas.openxmlformats.org/officeDocument/2006/relationships/hyperlink" Target="https://search.ancestryinstitution.com/aird/search/db.aspx?dbid=9220" TargetMode="External"/><Relationship Id="rId1446" Type="http://schemas.openxmlformats.org/officeDocument/2006/relationships/hyperlink" Target="https://search.ancestryinstitution.com/aird/search/db.aspx?dbid=2058" TargetMode="External"/><Relationship Id="rId1653" Type="http://schemas.openxmlformats.org/officeDocument/2006/relationships/hyperlink" Target="https://familysearch.org/search/collection/1840491" TargetMode="External"/><Relationship Id="rId1860" Type="http://schemas.openxmlformats.org/officeDocument/2006/relationships/hyperlink" Target="http://www.fold3.com/title_802/" TargetMode="External"/><Relationship Id="rId2704" Type="http://schemas.openxmlformats.org/officeDocument/2006/relationships/hyperlink" Target="https://search.ancestryinstitution.com/aird/search/db.aspx?dbid=1714%09%09%09%09" TargetMode="External"/><Relationship Id="rId2911" Type="http://schemas.openxmlformats.org/officeDocument/2006/relationships/hyperlink" Target="https://search.ancestryinstitution.com/aird/search/db.aspx?dbid=2509" TargetMode="External"/><Relationship Id="rId1306" Type="http://schemas.openxmlformats.org/officeDocument/2006/relationships/hyperlink" Target="https://www.fold3.com/title_695/civil_war_soldiers_union_md" TargetMode="External"/><Relationship Id="rId1513" Type="http://schemas.openxmlformats.org/officeDocument/2006/relationships/hyperlink" Target="https://familysearch.org/search/collection/2075263" TargetMode="External"/><Relationship Id="rId1720" Type="http://schemas.openxmlformats.org/officeDocument/2006/relationships/hyperlink" Target="https://www.fold3.com/title/484/utah-territorial-case-files" TargetMode="External"/><Relationship Id="rId12" Type="http://schemas.openxmlformats.org/officeDocument/2006/relationships/hyperlink" Target="https://catalog.archives.gov/search-within/2838669?availableOnline=true&amp;sort=naId%3Aasc" TargetMode="External"/><Relationship Id="rId3478" Type="http://schemas.openxmlformats.org/officeDocument/2006/relationships/hyperlink" Target="https://search.ancestryinstitution.com/aird/search/db.aspx?dbid=6224" TargetMode="External"/><Relationship Id="rId399" Type="http://schemas.openxmlformats.org/officeDocument/2006/relationships/hyperlink" Target="https://catalog.archives.gov/search?q=*:*&amp;f.ancestorNaIds=4492651" TargetMode="External"/><Relationship Id="rId2287" Type="http://schemas.openxmlformats.org/officeDocument/2006/relationships/hyperlink" Target="https://catalog.archives.gov/id/623285" TargetMode="External"/><Relationship Id="rId2494" Type="http://schemas.openxmlformats.org/officeDocument/2006/relationships/hyperlink" Target="https://search.ancestryinstitution.com/aird/search/db.aspx?dbid=3026" TargetMode="External"/><Relationship Id="rId3338" Type="http://schemas.openxmlformats.org/officeDocument/2006/relationships/hyperlink" Target="https://catalog.archives.gov/search?q=*:*&amp;f.ancestorNaIds=23904630&amp;sort=naIdSort%20asc" TargetMode="External"/><Relationship Id="rId259" Type="http://schemas.openxmlformats.org/officeDocument/2006/relationships/hyperlink" Target="https://catalog.archives.gov/search?q=*:*&amp;f.ancestorNaIds=1227672" TargetMode="External"/><Relationship Id="rId466" Type="http://schemas.openxmlformats.org/officeDocument/2006/relationships/hyperlink" Target="https://www.familysearch.org/search/collection/2426314" TargetMode="External"/><Relationship Id="rId673" Type="http://schemas.openxmlformats.org/officeDocument/2006/relationships/hyperlink" Target="https://catalog.archives.gov/search?q=A3590&amp;f.ancestorNaIds=2789132&amp;sort=naIdSort%20asc" TargetMode="External"/><Relationship Id="rId880" Type="http://schemas.openxmlformats.org/officeDocument/2006/relationships/hyperlink" Target="https://search.ancestryinstitution.com/aird/search/db.aspx?dbid=9120" TargetMode="External"/><Relationship Id="rId1096" Type="http://schemas.openxmlformats.org/officeDocument/2006/relationships/hyperlink" Target="https://search.ancestryinstitution.com/aird/search/db.aspx?dbid=9220" TargetMode="External"/><Relationship Id="rId2147" Type="http://schemas.openxmlformats.org/officeDocument/2006/relationships/hyperlink" Target="https://catalog.archives.gov/search-within/563870" TargetMode="External"/><Relationship Id="rId2354" Type="http://schemas.openxmlformats.org/officeDocument/2006/relationships/hyperlink" Target="https://search.ancestryinstitution.com/aird/search/db.aspx?dbid=2508" TargetMode="External"/><Relationship Id="rId2561" Type="http://schemas.openxmlformats.org/officeDocument/2006/relationships/hyperlink" Target="https://search.ancestryinstitution.com/aird/search/db.aspx?dbid=2504" TargetMode="External"/><Relationship Id="rId3405" Type="http://schemas.openxmlformats.org/officeDocument/2006/relationships/hyperlink" Target="https://fraser.stlouisfed.org/archival-collection/records-women-s-bureau-5963" TargetMode="External"/><Relationship Id="rId119" Type="http://schemas.openxmlformats.org/officeDocument/2006/relationships/hyperlink" Target="https://search.ancestryinstitution.com/search/db.aspx?dbid=8722" TargetMode="External"/><Relationship Id="rId326" Type="http://schemas.openxmlformats.org/officeDocument/2006/relationships/hyperlink" Target="https://catalog.archives.gov/search?q=*:*&amp;f.ancestorNaIds=24493473" TargetMode="External"/><Relationship Id="rId533" Type="http://schemas.openxmlformats.org/officeDocument/2006/relationships/hyperlink" Target="https://search.ancestryinstitution.com/search/db.aspx?dbid=1634" TargetMode="External"/><Relationship Id="rId1163" Type="http://schemas.openxmlformats.org/officeDocument/2006/relationships/hyperlink" Target="https://catalog.archives.gov/search?q=*:*&amp;f.ancestorNaIds=4076541&amp;sort=naIdSort%20asc" TargetMode="External"/><Relationship Id="rId1370" Type="http://schemas.openxmlformats.org/officeDocument/2006/relationships/hyperlink" Target="https://familysearch.org/search/collection/1932429" TargetMode="External"/><Relationship Id="rId2007" Type="http://schemas.openxmlformats.org/officeDocument/2006/relationships/hyperlink" Target="https://catalog.archives.gov/search-within/300398?page=2&amp;q=record.microformPublications.identifier%3AM1898&amp;sort=title%3Aasc" TargetMode="External"/><Relationship Id="rId2214" Type="http://schemas.openxmlformats.org/officeDocument/2006/relationships/hyperlink" Target="https://search.ancestryinstitution.com/aird/search/db.aspx?dbid=2509" TargetMode="External"/><Relationship Id="rId740" Type="http://schemas.openxmlformats.org/officeDocument/2006/relationships/hyperlink" Target="https://search.ancestryinstitution.com/aird/search/db.aspx?dbid=9128" TargetMode="External"/><Relationship Id="rId1023" Type="http://schemas.openxmlformats.org/officeDocument/2006/relationships/hyperlink" Target="https://catalog.archives.gov/search?q=A4032&amp;f.ancestorNaIds=3164806&amp;sort=naIdSort%20asc" TargetMode="External"/><Relationship Id="rId2421" Type="http://schemas.openxmlformats.org/officeDocument/2006/relationships/hyperlink" Target="https://catalog.archives.gov/search?q=*:*&amp;f.ancestorNaIds=1150702&amp;sort=naIdSort%20asc" TargetMode="External"/><Relationship Id="rId600" Type="http://schemas.openxmlformats.org/officeDocument/2006/relationships/hyperlink" Target="https://catalog.archives.gov/search?q=A3520&amp;f.ancestorNaIds=2837584&amp;sort=naIdSort%20asc" TargetMode="External"/><Relationship Id="rId1230" Type="http://schemas.openxmlformats.org/officeDocument/2006/relationships/hyperlink" Target="https://catalog.archives.gov/search?q=M268&amp;f.ancestorNaIds=586957" TargetMode="External"/><Relationship Id="rId3195" Type="http://schemas.openxmlformats.org/officeDocument/2006/relationships/hyperlink" Target="https://catalog.archives.gov/id/6234465" TargetMode="External"/><Relationship Id="rId3055" Type="http://schemas.openxmlformats.org/officeDocument/2006/relationships/hyperlink" Target="https://search.ancestryinstitution.com/aird/search/db.aspx?dbid=2238" TargetMode="External"/><Relationship Id="rId3262" Type="http://schemas.openxmlformats.org/officeDocument/2006/relationships/hyperlink" Target="https://www.fold3.com/title_816/wwii_draft_registration_cards" TargetMode="External"/><Relationship Id="rId183" Type="http://schemas.openxmlformats.org/officeDocument/2006/relationships/hyperlink" Target="https://search.ancestryinstitution.com/aird/search/db.aspx?dbid=8722" TargetMode="External"/><Relationship Id="rId390" Type="http://schemas.openxmlformats.org/officeDocument/2006/relationships/hyperlink" Target="https://search.ancestryinstitution.com/aird/search/db.aspx?dbid=1027" TargetMode="External"/><Relationship Id="rId1907" Type="http://schemas.openxmlformats.org/officeDocument/2006/relationships/hyperlink" Target="https://search.ancestryinstitution.com/aird/search/db.aspx?dbid=1082" TargetMode="External"/><Relationship Id="rId2071" Type="http://schemas.openxmlformats.org/officeDocument/2006/relationships/hyperlink" Target="https://catalog.archives.gov/search?q=M1995&amp;f.ancestorNaIds=1127790" TargetMode="External"/><Relationship Id="rId3122" Type="http://schemas.openxmlformats.org/officeDocument/2006/relationships/hyperlink" Target="https://search.ancestryinstitution.com/aird/search/db.aspx?dbid=60593" TargetMode="External"/><Relationship Id="rId250" Type="http://schemas.openxmlformats.org/officeDocument/2006/relationships/hyperlink" Target="https://search.ancestryinstitution.com/aird/search/db.aspx?dbid=2033" TargetMode="External"/><Relationship Id="rId110" Type="http://schemas.openxmlformats.org/officeDocument/2006/relationships/hyperlink" Target="https://catalog.archives.gov/search-within/2825770?availableOnline=true&amp;sort=naId%3Aasc" TargetMode="External"/><Relationship Id="rId2888" Type="http://schemas.openxmlformats.org/officeDocument/2006/relationships/hyperlink" Target="https://search.ancestryinstitution.com/aird/search/db.aspx?dbid=2507" TargetMode="External"/><Relationship Id="rId1697" Type="http://schemas.openxmlformats.org/officeDocument/2006/relationships/hyperlink" Target="https://search.ancestryinstitution.com/aird/search/db.aspx?dbid=2403" TargetMode="External"/><Relationship Id="rId2748" Type="http://schemas.openxmlformats.org/officeDocument/2006/relationships/hyperlink" Target="https://catalog.archives.gov/search?q=*:*&amp;f.ancestorNaIds=3325372&amp;sort=naIdSort%20asc" TargetMode="External"/><Relationship Id="rId2955" Type="http://schemas.openxmlformats.org/officeDocument/2006/relationships/hyperlink" Target="https://catalog.archives.gov/search?q=*:*&amp;f.ancestorNaIds=4656005&amp;sort=naIdSort%20asc" TargetMode="External"/><Relationship Id="rId927" Type="http://schemas.openxmlformats.org/officeDocument/2006/relationships/hyperlink" Target="https://catalog.archives.gov/search?q=A3921&amp;f.ancestorNaIds=3335554&amp;sort=naIdSort%20asc" TargetMode="External"/><Relationship Id="rId1557" Type="http://schemas.openxmlformats.org/officeDocument/2006/relationships/hyperlink" Target="https://familysearch.org/search/collection/2427901" TargetMode="External"/><Relationship Id="rId1764" Type="http://schemas.openxmlformats.org/officeDocument/2006/relationships/hyperlink" Target="https://familysearch.org/search/collection/1876434" TargetMode="External"/><Relationship Id="rId1971" Type="http://schemas.openxmlformats.org/officeDocument/2006/relationships/hyperlink" Target="https://catalog.archives.gov/search-within/300398?page=2&amp;q=record.microformPublications.identifier%3AM1824&amp;sort=naId%3Aasc" TargetMode="External"/><Relationship Id="rId2608" Type="http://schemas.openxmlformats.org/officeDocument/2006/relationships/hyperlink" Target="https://search.ancestryinstitution.com/aird/search/db.aspx?dbid=2505" TargetMode="External"/><Relationship Id="rId2815" Type="http://schemas.openxmlformats.org/officeDocument/2006/relationships/hyperlink" Target="https://catalog.archives.gov/id/3834573" TargetMode="External"/><Relationship Id="rId56" Type="http://schemas.openxmlformats.org/officeDocument/2006/relationships/hyperlink" Target="https://catalog.archives.gov/search-within/2825804?availableOnline=true&amp;sort=naId%3Aasc" TargetMode="External"/><Relationship Id="rId1417" Type="http://schemas.openxmlformats.org/officeDocument/2006/relationships/hyperlink" Target="https://search.ancestryinstitution.com/aird/search/db.aspx?dbid=8758" TargetMode="External"/><Relationship Id="rId1624" Type="http://schemas.openxmlformats.org/officeDocument/2006/relationships/hyperlink" Target="https://search.ancestryinstitution.com/aird/search/db.aspx?dbid=2058" TargetMode="External"/><Relationship Id="rId1831" Type="http://schemas.openxmlformats.org/officeDocument/2006/relationships/hyperlink" Target="https://www.fold3.com/title/118/naturalizations-pa-middle" TargetMode="External"/><Relationship Id="rId2398" Type="http://schemas.openxmlformats.org/officeDocument/2006/relationships/hyperlink" Target="https://familysearch.org/search/collection/2173973" TargetMode="External"/><Relationship Id="rId3449" Type="http://schemas.openxmlformats.org/officeDocument/2006/relationships/hyperlink" Target="https://familysearch.org/search/collection/2110784" TargetMode="External"/><Relationship Id="rId577" Type="http://schemas.openxmlformats.org/officeDocument/2006/relationships/hyperlink" Target="https://catalog.archives.gov/search?q=*:*&amp;f.ancestorNaIds=2669478&amp;sort=naIdSort%20asc" TargetMode="External"/><Relationship Id="rId2258" Type="http://schemas.openxmlformats.org/officeDocument/2006/relationships/hyperlink" Target="https://search.ancestryinstitution.com/aird/search/db.aspx?dbid=3998" TargetMode="External"/><Relationship Id="rId784" Type="http://schemas.openxmlformats.org/officeDocument/2006/relationships/hyperlink" Target="https://catalog.archives.gov/search?q=A3696&amp;f.ancestorNaIds=2953588&amp;sort=naIdSort%20asc" TargetMode="External"/><Relationship Id="rId991" Type="http://schemas.openxmlformats.org/officeDocument/2006/relationships/hyperlink" Target="https://catalog.archives.gov/search?q=*:*&amp;f.ancestorNaIds=2774943&amp;sort=naIdSort%20asc" TargetMode="External"/><Relationship Id="rId1067" Type="http://schemas.openxmlformats.org/officeDocument/2006/relationships/hyperlink" Target="https://catalog.archives.gov/search?q=A4083&amp;f.ancestorNaIds=3000059&amp;sort=naIdSort%20asc" TargetMode="External"/><Relationship Id="rId2465" Type="http://schemas.openxmlformats.org/officeDocument/2006/relationships/hyperlink" Target="https://catalog.archives.gov/search?q=*:*&amp;f.ancestorNaIds=1257262&amp;sort=naIdSort%20asc" TargetMode="External"/><Relationship Id="rId2672" Type="http://schemas.openxmlformats.org/officeDocument/2006/relationships/hyperlink" Target="https://search.ancestryinstitution.com/aird/search/db.aspx?dbid=2509" TargetMode="External"/><Relationship Id="rId3309" Type="http://schemas.openxmlformats.org/officeDocument/2006/relationships/hyperlink" Target="https://search.ancestryinstitution.com/aird/search/db.aspx?dbid=2238" TargetMode="External"/><Relationship Id="rId3516" Type="http://schemas.openxmlformats.org/officeDocument/2006/relationships/hyperlink" Target="https://catalog.archives.gov/search?q=T1196&amp;f.ancestorNaIds=1104361" TargetMode="External"/><Relationship Id="rId437" Type="http://schemas.openxmlformats.org/officeDocument/2006/relationships/hyperlink" Target="https://search.ancestryinstitution.com/aird/search/db.aspx?dbid=1075" TargetMode="External"/><Relationship Id="rId644" Type="http://schemas.openxmlformats.org/officeDocument/2006/relationships/hyperlink" Target="https://catalog.archives.gov/search?q=A3561&amp;f.ancestorNaIds=2736783&amp;sort=naIdSort%20asc" TargetMode="External"/><Relationship Id="rId851" Type="http://schemas.openxmlformats.org/officeDocument/2006/relationships/hyperlink" Target="https://search.ancestryinstitution.com/aird/search/db.aspx?dbid=9220" TargetMode="External"/><Relationship Id="rId1274" Type="http://schemas.openxmlformats.org/officeDocument/2006/relationships/hyperlink" Target="https://search.ancestry.com/search/db.aspx?dbid=2322" TargetMode="External"/><Relationship Id="rId1481" Type="http://schemas.openxmlformats.org/officeDocument/2006/relationships/hyperlink" Target="https://familysearch.org/search/collection/2075263" TargetMode="External"/><Relationship Id="rId2118" Type="http://schemas.openxmlformats.org/officeDocument/2006/relationships/hyperlink" Target="https://catalog.archives.gov/search?q=*:*&amp;f.parentNaId=300020&amp;f.level=fileUnit&amp;sort=naIdSort%20asc&amp;f.oldScope=online" TargetMode="External"/><Relationship Id="rId2325" Type="http://schemas.openxmlformats.org/officeDocument/2006/relationships/hyperlink" Target="https://search.ancestryinstitution.com/aird/search/db.aspx?dbid=2512" TargetMode="External"/><Relationship Id="rId2532" Type="http://schemas.openxmlformats.org/officeDocument/2006/relationships/hyperlink" Target="https://catalog.archives.gov/id/2124205" TargetMode="External"/><Relationship Id="rId504" Type="http://schemas.openxmlformats.org/officeDocument/2006/relationships/hyperlink" Target="https://catalog.archives.gov/search?q=*:*&amp;f.ancestorNaIds=4644598&amp;sort=naIdSort%20asc" TargetMode="External"/><Relationship Id="rId711" Type="http://schemas.openxmlformats.org/officeDocument/2006/relationships/hyperlink" Target="https://catalog.archives.gov/search?q=A3619&amp;f.ancestorNaIds=2788930&amp;sort=naIdSort%20asc" TargetMode="External"/><Relationship Id="rId1134" Type="http://schemas.openxmlformats.org/officeDocument/2006/relationships/hyperlink" Target="https://catalog.archives.gov/id/3514913" TargetMode="External"/><Relationship Id="rId1341" Type="http://schemas.openxmlformats.org/officeDocument/2006/relationships/hyperlink" Target="https://familysearch.org/search/collection/1932425" TargetMode="External"/><Relationship Id="rId1201" Type="http://schemas.openxmlformats.org/officeDocument/2006/relationships/hyperlink" Target="https://search.ancestryinstitution.com/aird/search/db.aspx?dbid=4282" TargetMode="External"/><Relationship Id="rId3099" Type="http://schemas.openxmlformats.org/officeDocument/2006/relationships/hyperlink" Target="https://www.familysearch.org/search/collection/2075263" TargetMode="External"/><Relationship Id="rId3166" Type="http://schemas.openxmlformats.org/officeDocument/2006/relationships/hyperlink" Target="http://familysearch.org/" TargetMode="External"/><Relationship Id="rId3373" Type="http://schemas.openxmlformats.org/officeDocument/2006/relationships/hyperlink" Target="https://www.familysearch.org/search/catalog/3029446" TargetMode="External"/><Relationship Id="rId294" Type="http://schemas.openxmlformats.org/officeDocument/2006/relationships/hyperlink" Target="https://search.ancestryinstitution.com/aird/search/db.aspx?dbid=3135" TargetMode="External"/><Relationship Id="rId2182" Type="http://schemas.openxmlformats.org/officeDocument/2006/relationships/hyperlink" Target="https://search.ancestryinstitution.com/aird/search/db.aspx?dbid=1002" TargetMode="External"/><Relationship Id="rId3026" Type="http://schemas.openxmlformats.org/officeDocument/2006/relationships/hyperlink" Target="https://search.ancestryinstitution.com/aird/search/db.aspx?dbid=2507" TargetMode="External"/><Relationship Id="rId3233" Type="http://schemas.openxmlformats.org/officeDocument/2006/relationships/hyperlink" Target="https://search.ancestryinstitution.com/aird/search/db.aspx?dbid=60593" TargetMode="External"/><Relationship Id="rId154" Type="http://schemas.openxmlformats.org/officeDocument/2006/relationships/hyperlink" Target="https://catalog.archives.gov/search-within/2663460?availableOnline=true&amp;sort=naId%3Aasc" TargetMode="External"/><Relationship Id="rId361" Type="http://schemas.openxmlformats.org/officeDocument/2006/relationships/hyperlink" Target="https://search.ancestryinstitution.com/search/db.aspx?dbid=1082" TargetMode="External"/><Relationship Id="rId2042" Type="http://schemas.openxmlformats.org/officeDocument/2006/relationships/hyperlink" Target="https://catalog.archives.gov/search?q=M1948%20Fold3&amp;f.level=fileunit&amp;f.recordGroupNoCollectionId=260&amp;f.oldScope=online" TargetMode="External"/><Relationship Id="rId3440" Type="http://schemas.openxmlformats.org/officeDocument/2006/relationships/hyperlink" Target="https://familysearch.org/search/collection/2127897" TargetMode="External"/><Relationship Id="rId2999" Type="http://schemas.openxmlformats.org/officeDocument/2006/relationships/hyperlink" Target="https://search.ancestryinstitution.com/aird/search/db.aspx?dbid=2507" TargetMode="External"/><Relationship Id="rId3300" Type="http://schemas.openxmlformats.org/officeDocument/2006/relationships/hyperlink" Target="https://search.ancestryinstitution.com/aird/search/db.aspx?dbid=2238" TargetMode="External"/><Relationship Id="rId221" Type="http://schemas.openxmlformats.org/officeDocument/2006/relationships/hyperlink" Target="https://catalog.archives.gov/search-within/594996?q=shore%20establishment" TargetMode="External"/><Relationship Id="rId2859" Type="http://schemas.openxmlformats.org/officeDocument/2006/relationships/hyperlink" Target="https://catalog.archives.gov/search?q=*:*&amp;f.ancestorNaIds=4492683&amp;sort=naIdSort%20asc" TargetMode="External"/><Relationship Id="rId1668" Type="http://schemas.openxmlformats.org/officeDocument/2006/relationships/hyperlink" Target="https://search.ancestryinstitution.com/search/db.aspx?dbid=1629" TargetMode="External"/><Relationship Id="rId1875" Type="http://schemas.openxmlformats.org/officeDocument/2006/relationships/hyperlink" Target="https://familysearch.org/search/collection/1854307" TargetMode="External"/><Relationship Id="rId2719" Type="http://schemas.openxmlformats.org/officeDocument/2006/relationships/hyperlink" Target="https://catalog.archives.gov/id/2838557" TargetMode="External"/><Relationship Id="rId1528" Type="http://schemas.openxmlformats.org/officeDocument/2006/relationships/hyperlink" Target="https://search.ancestryinstitution.com/aird/search/db.aspx?dbid=1264" TargetMode="External"/><Relationship Id="rId2926" Type="http://schemas.openxmlformats.org/officeDocument/2006/relationships/hyperlink" Target="https://catalog.archives.gov/search?q=*:*&amp;f.ancestorNaIds=4522222&amp;sort=naIdSort%20asc" TargetMode="External"/><Relationship Id="rId3090" Type="http://schemas.openxmlformats.org/officeDocument/2006/relationships/hyperlink" Target="https://familysearch.org/search/collection/2137708" TargetMode="External"/><Relationship Id="rId1735" Type="http://schemas.openxmlformats.org/officeDocument/2006/relationships/hyperlink" Target="https://search.ancestryinstitution.com/aird/search/db.aspx?dbid=7949" TargetMode="External"/><Relationship Id="rId1942" Type="http://schemas.openxmlformats.org/officeDocument/2006/relationships/hyperlink" Target="https://catalog.archives.gov/search?q=*:*&amp;f.ancestorNaIds=147968170&amp;sort=naIdSort%20asc" TargetMode="External"/><Relationship Id="rId27" Type="http://schemas.openxmlformats.org/officeDocument/2006/relationships/hyperlink" Target="https://ancestry.com/" TargetMode="External"/><Relationship Id="rId1802" Type="http://schemas.openxmlformats.org/officeDocument/2006/relationships/hyperlink" Target="https://search.ancestryinstitution.com/aird/search/db.aspx?dbid=1554" TargetMode="External"/><Relationship Id="rId688" Type="http://schemas.openxmlformats.org/officeDocument/2006/relationships/hyperlink" Target="https://catalog.archives.gov/search?q=A3603&amp;f.ancestorNaIds=2668724" TargetMode="External"/><Relationship Id="rId895" Type="http://schemas.openxmlformats.org/officeDocument/2006/relationships/hyperlink" Target="http://ancestry.com/" TargetMode="External"/><Relationship Id="rId2369" Type="http://schemas.openxmlformats.org/officeDocument/2006/relationships/hyperlink" Target="https://catalog.archives.gov/search?q=*:*&amp;f.ancestorNaIds=788684&amp;sort=naIdSort%20asc" TargetMode="External"/><Relationship Id="rId2576" Type="http://schemas.openxmlformats.org/officeDocument/2006/relationships/hyperlink" Target="https://search.ancestryinstitution.com/aird/search/db.aspx?dbid=2503" TargetMode="External"/><Relationship Id="rId2783" Type="http://schemas.openxmlformats.org/officeDocument/2006/relationships/hyperlink" Target="https://search.ancestryinstitution.com/aird/search/db.aspx?dbid=1850" TargetMode="External"/><Relationship Id="rId2990" Type="http://schemas.openxmlformats.org/officeDocument/2006/relationships/hyperlink" Target="https://catalog.archives.gov/search?q=*:*&amp;f.ancestorNaIds=4693987&amp;sort=naIdSort%20asc" TargetMode="External"/><Relationship Id="rId548" Type="http://schemas.openxmlformats.org/officeDocument/2006/relationships/hyperlink" Target="https://search.ancestryinstitution.com/search/db.aspx?dbid=8758" TargetMode="External"/><Relationship Id="rId755" Type="http://schemas.openxmlformats.org/officeDocument/2006/relationships/hyperlink" Target="https://catalog.archives.gov/id/2922418" TargetMode="External"/><Relationship Id="rId962" Type="http://schemas.openxmlformats.org/officeDocument/2006/relationships/hyperlink" Target="https://catalog.archives.gov/search?q=A3958&amp;f.ancestorNaIds=3054074&amp;sort=naIdSort%20asc" TargetMode="External"/><Relationship Id="rId1178" Type="http://schemas.openxmlformats.org/officeDocument/2006/relationships/hyperlink" Target="https://familysearch.org/search/collection/1803958" TargetMode="External"/><Relationship Id="rId1385" Type="http://schemas.openxmlformats.org/officeDocument/2006/relationships/hyperlink" Target="https://catalog.archives.gov/search-within/654530?q=record.microformPublications.identifier%3AM542&amp;sort=title%3Aasc" TargetMode="External"/><Relationship Id="rId1592" Type="http://schemas.openxmlformats.org/officeDocument/2006/relationships/hyperlink" Target="https://search.ancestryinstitution.com/aird/search/db.aspx?dbid=1309" TargetMode="External"/><Relationship Id="rId2229" Type="http://schemas.openxmlformats.org/officeDocument/2006/relationships/hyperlink" Target="https://search.ancestryinstitution.com/aird/search/db.aspx?dbid=60422" TargetMode="External"/><Relationship Id="rId2436" Type="http://schemas.openxmlformats.org/officeDocument/2006/relationships/hyperlink" Target="https://familysearch.org/search/collection/2040533" TargetMode="External"/><Relationship Id="rId2643" Type="http://schemas.openxmlformats.org/officeDocument/2006/relationships/hyperlink" Target="https://catalog.archives.gov/search?q=*:*&amp;f.ancestorNaIds=2602416&amp;sort=naIdSort%20asc" TargetMode="External"/><Relationship Id="rId2850" Type="http://schemas.openxmlformats.org/officeDocument/2006/relationships/hyperlink" Target="https://catalog.archives.gov/search-within/4486924" TargetMode="External"/><Relationship Id="rId91" Type="http://schemas.openxmlformats.org/officeDocument/2006/relationships/hyperlink" Target="https://search.ancestryinstitution.com/aird/search/db.aspx?dbid=9118" TargetMode="External"/><Relationship Id="rId408" Type="http://schemas.openxmlformats.org/officeDocument/2006/relationships/hyperlink" Target="https://search.ancestryinstitution.com/search/db.aspx?dbid=1075" TargetMode="External"/><Relationship Id="rId615" Type="http://schemas.openxmlformats.org/officeDocument/2006/relationships/hyperlink" Target="https://search.ancestryinstitution.com/aird/search/db.aspx?dbid=60501" TargetMode="External"/><Relationship Id="rId822" Type="http://schemas.openxmlformats.org/officeDocument/2006/relationships/hyperlink" Target="https://search.ancestryinstitution.com/search/db.aspx?dbid=9111" TargetMode="External"/><Relationship Id="rId1038" Type="http://schemas.openxmlformats.org/officeDocument/2006/relationships/hyperlink" Target="https://catalog.archives.gov/search?q=A4053&amp;f.ancestorNaIds=3174900&amp;sort=naIdSort%20asc" TargetMode="External"/><Relationship Id="rId1245" Type="http://schemas.openxmlformats.org/officeDocument/2006/relationships/hyperlink" Target="https://search.ancestry.com/search/db.aspx?dbid=2344" TargetMode="External"/><Relationship Id="rId1452" Type="http://schemas.openxmlformats.org/officeDocument/2006/relationships/hyperlink" Target="https://search.ancestryinstitution.com/aird/search/db.aspx?dbid=1225" TargetMode="External"/><Relationship Id="rId2503" Type="http://schemas.openxmlformats.org/officeDocument/2006/relationships/hyperlink" Target="https://search.ancestryinstitution.com/aird/search/db.aspx?dbid=2501" TargetMode="External"/><Relationship Id="rId1105" Type="http://schemas.openxmlformats.org/officeDocument/2006/relationships/hyperlink" Target="https://catalog.archives.gov/id/3226865" TargetMode="External"/><Relationship Id="rId1312" Type="http://schemas.openxmlformats.org/officeDocument/2006/relationships/hyperlink" Target="https://www.fold3.com/title/696/civil-war-soldiers-union-tn" TargetMode="External"/><Relationship Id="rId2710" Type="http://schemas.openxmlformats.org/officeDocument/2006/relationships/hyperlink" Target="https://search.ancestryinstitution.com/aird/search/db.aspx?dbid=2503" TargetMode="External"/><Relationship Id="rId3277" Type="http://schemas.openxmlformats.org/officeDocument/2006/relationships/hyperlink" Target="https://ancestryinstitution.com/" TargetMode="External"/><Relationship Id="rId198" Type="http://schemas.openxmlformats.org/officeDocument/2006/relationships/hyperlink" Target="https://search.ancestryinstitution.com/aird/search/db.aspx?dbid=1976%09%09%09%09" TargetMode="External"/><Relationship Id="rId2086" Type="http://schemas.openxmlformats.org/officeDocument/2006/relationships/hyperlink" Target="https://www.fold3.com/title/5/amistad-supreme-court-records" TargetMode="External"/><Relationship Id="rId3484" Type="http://schemas.openxmlformats.org/officeDocument/2006/relationships/hyperlink" Target="http://familysearch.org/" TargetMode="External"/><Relationship Id="rId2293" Type="http://schemas.openxmlformats.org/officeDocument/2006/relationships/hyperlink" Target="https://catalog.archives.gov/id/638090" TargetMode="External"/><Relationship Id="rId3137" Type="http://schemas.openxmlformats.org/officeDocument/2006/relationships/hyperlink" Target="https://catalog.archives.gov/search?q=*:*&amp;f.ancestorNaIds=5833895&amp;sort=naIdSort%20asc" TargetMode="External"/><Relationship Id="rId3344" Type="http://schemas.openxmlformats.org/officeDocument/2006/relationships/hyperlink" Target="https://catalog.archives.gov/search?q=*:*&amp;f.ancestorNaIds=68143444&amp;sort=naIdSort%20asc" TargetMode="External"/><Relationship Id="rId265" Type="http://schemas.openxmlformats.org/officeDocument/2006/relationships/hyperlink" Target="https://catalog.archives.gov/search?q=*:*&amp;f.ancestorNaIds=1253497" TargetMode="External"/><Relationship Id="rId472" Type="http://schemas.openxmlformats.org/officeDocument/2006/relationships/hyperlink" Target="https://catalog.archives.gov/search?q=*:*&amp;f.ancestorNaIds=4522431&amp;sort=naIdSort%20asc" TargetMode="External"/><Relationship Id="rId2153" Type="http://schemas.openxmlformats.org/officeDocument/2006/relationships/hyperlink" Target="http://www.footnote.com/title_761/" TargetMode="External"/><Relationship Id="rId2360" Type="http://schemas.openxmlformats.org/officeDocument/2006/relationships/hyperlink" Target="https://catalog.archives.gov/search?q=*:*&amp;f.ancestorNaIds=784231&amp;sort=naIdSort%20asc" TargetMode="External"/><Relationship Id="rId3204" Type="http://schemas.openxmlformats.org/officeDocument/2006/relationships/hyperlink" Target="https://www.familysearch.org/wiki/en/Missouri_Naturalization_and_Citizenship" TargetMode="External"/><Relationship Id="rId3411" Type="http://schemas.openxmlformats.org/officeDocument/2006/relationships/hyperlink" Target="http://familysearch.org/" TargetMode="External"/><Relationship Id="rId125" Type="http://schemas.openxmlformats.org/officeDocument/2006/relationships/hyperlink" Target="https://catalog.archives.gov/search-within/2867045?availableOnline=true&amp;sort=naId%3Aasc" TargetMode="External"/><Relationship Id="rId332" Type="http://schemas.openxmlformats.org/officeDocument/2006/relationships/hyperlink" Target="https://catalog.archives.gov/search?q=*:*&amp;f.ancestorNaIds=24493476" TargetMode="External"/><Relationship Id="rId2013" Type="http://schemas.openxmlformats.org/officeDocument/2006/relationships/hyperlink" Target="https://familysearch.org/search/collection/1840496" TargetMode="External"/><Relationship Id="rId2220" Type="http://schemas.openxmlformats.org/officeDocument/2006/relationships/hyperlink" Target="https://search.ancestryinstitution.com/aird/search/db.aspx?dbid=2507" TargetMode="External"/><Relationship Id="rId1779" Type="http://schemas.openxmlformats.org/officeDocument/2006/relationships/hyperlink" Target="https://familysearch.org/search/collection/1968530" TargetMode="External"/><Relationship Id="rId1986" Type="http://schemas.openxmlformats.org/officeDocument/2006/relationships/hyperlink" Target="http://familysearch.org/" TargetMode="External"/><Relationship Id="rId1639" Type="http://schemas.openxmlformats.org/officeDocument/2006/relationships/hyperlink" Target="http://www.footnote.com/title_779/" TargetMode="External"/><Relationship Id="rId1846" Type="http://schemas.openxmlformats.org/officeDocument/2006/relationships/hyperlink" Target="https://search.ancestryinstitution.com/aird/search/db.aspx?dbid=1554" TargetMode="External"/><Relationship Id="rId3061" Type="http://schemas.openxmlformats.org/officeDocument/2006/relationships/hyperlink" Target="https://search.ancestryinstitution.com/aird/search/db.aspx?dbid=2509" TargetMode="External"/><Relationship Id="rId1706" Type="http://schemas.openxmlformats.org/officeDocument/2006/relationships/hyperlink" Target="https://familysearch.org/search/collection/2185145" TargetMode="External"/><Relationship Id="rId1913" Type="http://schemas.openxmlformats.org/officeDocument/2006/relationships/hyperlink" Target="https://search.ancestryinstitution.com/aird/search/db.aspx?dbid=1082" TargetMode="External"/><Relationship Id="rId799" Type="http://schemas.openxmlformats.org/officeDocument/2006/relationships/hyperlink" Target="https://search.ancestryinstitution.com/aird/search/db.aspx?dbid=2257" TargetMode="External"/><Relationship Id="rId2687" Type="http://schemas.openxmlformats.org/officeDocument/2006/relationships/hyperlink" Target="https://search.ancestryinstitution.com/aird/search/db.aspx?dbid=2509" TargetMode="External"/><Relationship Id="rId2894" Type="http://schemas.openxmlformats.org/officeDocument/2006/relationships/hyperlink" Target="https://search.ancestryinstitution.com/aird/search/db.aspx?dbid=2509" TargetMode="External"/><Relationship Id="rId659" Type="http://schemas.openxmlformats.org/officeDocument/2006/relationships/hyperlink" Target="https://catalog.archives.gov/search?q=*:*&amp;f.ancestorNaIds=2363876" TargetMode="External"/><Relationship Id="rId866" Type="http://schemas.openxmlformats.org/officeDocument/2006/relationships/hyperlink" Target="https://catalog.archives.gov/id/2983382" TargetMode="External"/><Relationship Id="rId1289" Type="http://schemas.openxmlformats.org/officeDocument/2006/relationships/hyperlink" Target="http://www.fold3.com/title_782/" TargetMode="External"/><Relationship Id="rId1496" Type="http://schemas.openxmlformats.org/officeDocument/2006/relationships/hyperlink" Target="https://search.ancestryinstitution.com/aird/search/db.aspx?dbid=1264" TargetMode="External"/><Relationship Id="rId2547" Type="http://schemas.openxmlformats.org/officeDocument/2006/relationships/hyperlink" Target="https://catalog.archives.gov/search?q=*:*&amp;f.ancestorNaIds=2169790&amp;sort=naIdSort%20asc" TargetMode="External"/><Relationship Id="rId519" Type="http://schemas.openxmlformats.org/officeDocument/2006/relationships/hyperlink" Target="https://www.familysearch.org/search/collection/2443349" TargetMode="External"/><Relationship Id="rId1149" Type="http://schemas.openxmlformats.org/officeDocument/2006/relationships/hyperlink" Target="https://catalog.archives.gov/search?q=A4197&amp;f.ancestorNaIds=3535586&amp;sort=naIdSort%20asc" TargetMode="External"/><Relationship Id="rId1356" Type="http://schemas.openxmlformats.org/officeDocument/2006/relationships/hyperlink" Target="https://familysearch.org/search/collection/1908535" TargetMode="External"/><Relationship Id="rId2754" Type="http://schemas.openxmlformats.org/officeDocument/2006/relationships/hyperlink" Target="https://search.ancestryinstitution.com/aird/search/db.aspx?dbid=2506" TargetMode="External"/><Relationship Id="rId2961" Type="http://schemas.openxmlformats.org/officeDocument/2006/relationships/hyperlink" Target="https://catalog.archives.gov/search-within/4661996" TargetMode="External"/><Relationship Id="rId726" Type="http://schemas.openxmlformats.org/officeDocument/2006/relationships/hyperlink" Target="https://catalog.archives.gov/search?q=A3631&amp;f.ancestorNaIds=3053985&amp;sort=naIdSort%20asc" TargetMode="External"/><Relationship Id="rId933" Type="http://schemas.openxmlformats.org/officeDocument/2006/relationships/hyperlink" Target="https://search.ancestryinstitution.com/aird/search/db.aspx?dbid=2996" TargetMode="External"/><Relationship Id="rId1009" Type="http://schemas.openxmlformats.org/officeDocument/2006/relationships/hyperlink" Target="https://catalog.archives.gov/search?q=*:*&amp;f.ancestorNaIds=2827709&amp;sort=naIdSort%20asc" TargetMode="External"/><Relationship Id="rId1563" Type="http://schemas.openxmlformats.org/officeDocument/2006/relationships/hyperlink" Target="http://www.footnote.com/title_770/" TargetMode="External"/><Relationship Id="rId1770" Type="http://schemas.openxmlformats.org/officeDocument/2006/relationships/hyperlink" Target="https://familysearch.org/search/collection/2185145" TargetMode="External"/><Relationship Id="rId2407" Type="http://schemas.openxmlformats.org/officeDocument/2006/relationships/hyperlink" Target="https://familysearch.org/search/collection/2173973" TargetMode="External"/><Relationship Id="rId2614" Type="http://schemas.openxmlformats.org/officeDocument/2006/relationships/hyperlink" Target="https://catalog.archives.gov/search?q=*:*&amp;f.ancestorNaIds=2524338&amp;sort=naIdSort%20asc" TargetMode="External"/><Relationship Id="rId2821" Type="http://schemas.openxmlformats.org/officeDocument/2006/relationships/hyperlink" Target="https://catalog.archives.gov/search-within/4325221" TargetMode="External"/><Relationship Id="rId62" Type="http://schemas.openxmlformats.org/officeDocument/2006/relationships/hyperlink" Target="https://catalog.archives.gov/search-within/2827591?availableOnline=true&amp;sort=naId%3Aasc" TargetMode="External"/><Relationship Id="rId1216" Type="http://schemas.openxmlformats.org/officeDocument/2006/relationships/hyperlink" Target="https://familysearch.org/search/collection/1932383" TargetMode="External"/><Relationship Id="rId1423" Type="http://schemas.openxmlformats.org/officeDocument/2006/relationships/hyperlink" Target="https://familysearch.org/search/collection/2018318" TargetMode="External"/><Relationship Id="rId1630" Type="http://schemas.openxmlformats.org/officeDocument/2006/relationships/hyperlink" Target="https://catalog.archives.gov/search?q=M1064&amp;f.ancestorNaIds=300360&amp;sort=naIdSort%20asc&amp;f.oldScope=online" TargetMode="External"/><Relationship Id="rId3388" Type="http://schemas.openxmlformats.org/officeDocument/2006/relationships/hyperlink" Target="https://catalog.archives.gov/search?q=*:*&amp;f.ancestorNaIds=118764600&amp;sort=naIdSort%20asc" TargetMode="External"/><Relationship Id="rId2197" Type="http://schemas.openxmlformats.org/officeDocument/2006/relationships/hyperlink" Target="https://search.ancestryinstitution.com/aird/search/db.aspx?dbid=2509" TargetMode="External"/><Relationship Id="rId3248" Type="http://schemas.openxmlformats.org/officeDocument/2006/relationships/hyperlink" Target="http://familysearch.org/" TargetMode="External"/><Relationship Id="rId3455" Type="http://schemas.openxmlformats.org/officeDocument/2006/relationships/hyperlink" Target="https://familysearch.org/search/collection/1854308" TargetMode="External"/><Relationship Id="rId169" Type="http://schemas.openxmlformats.org/officeDocument/2006/relationships/hyperlink" Target="https://catalog.archives.gov/search-within/2848423?availableOnline=true&amp;sort=naId%3Aasc" TargetMode="External"/><Relationship Id="rId376" Type="http://schemas.openxmlformats.org/officeDocument/2006/relationships/hyperlink" Target="http://www.fold3.com/title_801/" TargetMode="External"/><Relationship Id="rId583" Type="http://schemas.openxmlformats.org/officeDocument/2006/relationships/hyperlink" Target="https://catalog.archives.gov/id/2674588" TargetMode="External"/><Relationship Id="rId790" Type="http://schemas.openxmlformats.org/officeDocument/2006/relationships/hyperlink" Target="https://catalog.archives.gov/search?q=A3716&amp;f.ancestorNaIds=2645540&amp;sort=naIdSort%20asc" TargetMode="External"/><Relationship Id="rId2057" Type="http://schemas.openxmlformats.org/officeDocument/2006/relationships/hyperlink" Target="http://search.ancestryinstitution.com/aird/search/db.aspx?dbid=2499" TargetMode="External"/><Relationship Id="rId2264" Type="http://schemas.openxmlformats.org/officeDocument/2006/relationships/hyperlink" Target="https://search.ancestryinstitution.com/aird/search/db.aspx?dbid=60614" TargetMode="External"/><Relationship Id="rId2471" Type="http://schemas.openxmlformats.org/officeDocument/2006/relationships/hyperlink" Target="https://catalog.archives.gov/search?q=*:*&amp;f.ancestorNaIds=1261544&amp;sort=naIdSort%20asc" TargetMode="External"/><Relationship Id="rId3108" Type="http://schemas.openxmlformats.org/officeDocument/2006/relationships/hyperlink" Target="https://www.familysearch.org/wiki/en/New_Hampshire_Taxation" TargetMode="External"/><Relationship Id="rId3315" Type="http://schemas.openxmlformats.org/officeDocument/2006/relationships/hyperlink" Target="http://www.footnote.com/title_650/" TargetMode="External"/><Relationship Id="rId3522" Type="http://schemas.openxmlformats.org/officeDocument/2006/relationships/hyperlink" Target="https://search.ancestryinstitution.com/aird/search/db.aspx?dbid=2179" TargetMode="External"/><Relationship Id="rId236" Type="http://schemas.openxmlformats.org/officeDocument/2006/relationships/hyperlink" Target="https://catalog.archives.gov/search?q=*:*&amp;f.ancestorNaIds=300398&amp;sort=naIdSort%20asc" TargetMode="External"/><Relationship Id="rId443" Type="http://schemas.openxmlformats.org/officeDocument/2006/relationships/hyperlink" Target="https://www.familysearch.org/search/collection/2426314" TargetMode="External"/><Relationship Id="rId650" Type="http://schemas.openxmlformats.org/officeDocument/2006/relationships/hyperlink" Target="https://search.ancestryinstitution.com/aird/search/db.aspx?dbid=1502" TargetMode="External"/><Relationship Id="rId1073" Type="http://schemas.openxmlformats.org/officeDocument/2006/relationships/hyperlink" Target="https://catalog.archives.gov/id/3000073" TargetMode="External"/><Relationship Id="rId1280" Type="http://schemas.openxmlformats.org/officeDocument/2006/relationships/hyperlink" Target="https://www.fold3.com/title/42/civil-war-service-records-cmsr-confederate-virginia" TargetMode="External"/><Relationship Id="rId2124" Type="http://schemas.openxmlformats.org/officeDocument/2006/relationships/hyperlink" Target="http://www.footnote.com/title_862/" TargetMode="External"/><Relationship Id="rId2331" Type="http://schemas.openxmlformats.org/officeDocument/2006/relationships/hyperlink" Target="https://catalog.archives.gov/search?q=*:*&amp;f.ancestorNaIds=656701&amp;sort=naIdSort%20asc&amp;f.level=fileunit" TargetMode="External"/><Relationship Id="rId303" Type="http://schemas.openxmlformats.org/officeDocument/2006/relationships/hyperlink" Target="https://catalog.archives.gov/search?q=*:*&amp;f.ancestorNaIds=7226556&amp;sort=naIdSort%20asc" TargetMode="External"/><Relationship Id="rId1140" Type="http://schemas.openxmlformats.org/officeDocument/2006/relationships/hyperlink" Target="https://catalog.archives.gov/id/2934442" TargetMode="External"/><Relationship Id="rId510" Type="http://schemas.openxmlformats.org/officeDocument/2006/relationships/hyperlink" Target="https://catalog.archives.gov/search?q=A3458&amp;f.ancestorNaIds=2945720" TargetMode="External"/><Relationship Id="rId1000" Type="http://schemas.openxmlformats.org/officeDocument/2006/relationships/hyperlink" Target="https://search.ancestryinstitution.com/aird/search/db.aspx?dbid=1042" TargetMode="External"/><Relationship Id="rId1957" Type="http://schemas.openxmlformats.org/officeDocument/2006/relationships/hyperlink" Target="https://search.ancestry.com/search/db.aspx?dbid=1107" TargetMode="External"/><Relationship Id="rId1817" Type="http://schemas.openxmlformats.org/officeDocument/2006/relationships/hyperlink" Target="https://catalog.archives.gov/search?q=*:*&amp;f.ancestorNaIds=3752042&amp;sort=naIdSort%20asc" TargetMode="External"/><Relationship Id="rId3172" Type="http://schemas.openxmlformats.org/officeDocument/2006/relationships/hyperlink" Target="https://search.ancestryinstitution.com/aird/search/db.aspx?dbid=2502" TargetMode="External"/><Relationship Id="rId3032" Type="http://schemas.openxmlformats.org/officeDocument/2006/relationships/hyperlink" Target="https://search.ancestryinstitution.com/aird/search/db.aspx?dbid=2504" TargetMode="External"/><Relationship Id="rId160" Type="http://schemas.openxmlformats.org/officeDocument/2006/relationships/hyperlink" Target="https://catalog.archives.gov/search-within/2945994?availableOnline=true&amp;sort=naId%3Aasc" TargetMode="External"/><Relationship Id="rId2798" Type="http://schemas.openxmlformats.org/officeDocument/2006/relationships/hyperlink" Target="https://search.ancestryinstitution.com/aird/search/db.aspx?dbid=2509" TargetMode="External"/><Relationship Id="rId977" Type="http://schemas.openxmlformats.org/officeDocument/2006/relationships/hyperlink" Target="https://search.ancestryinstitution.com/aird/search/db.aspx?dbid=9126" TargetMode="External"/><Relationship Id="rId2658" Type="http://schemas.openxmlformats.org/officeDocument/2006/relationships/hyperlink" Target="https://search.ancestryinstitution.com/aird/search/db.aspx?dbid=2503" TargetMode="External"/><Relationship Id="rId2865" Type="http://schemas.openxmlformats.org/officeDocument/2006/relationships/hyperlink" Target="https://search.ancestryinstitution.com/aird/search/db.aspx?dbid=2507" TargetMode="External"/><Relationship Id="rId837" Type="http://schemas.openxmlformats.org/officeDocument/2006/relationships/hyperlink" Target="https://catalog.archives.gov/search?q=A3805&amp;f.ancestorNaIds=2953525&amp;sort=naIdSort%20asc" TargetMode="External"/><Relationship Id="rId1467" Type="http://schemas.openxmlformats.org/officeDocument/2006/relationships/hyperlink" Target="https://search.ancestryinstitution.com/aird/search/db.aspx?dbid=2344" TargetMode="External"/><Relationship Id="rId1674" Type="http://schemas.openxmlformats.org/officeDocument/2006/relationships/hyperlink" Target="https://search.ancestryinstitution.com/aird/search/db.aspx?dbid=1192" TargetMode="External"/><Relationship Id="rId1881" Type="http://schemas.openxmlformats.org/officeDocument/2006/relationships/hyperlink" Target="http://www.fold3.com/title_786/" TargetMode="External"/><Relationship Id="rId2518" Type="http://schemas.openxmlformats.org/officeDocument/2006/relationships/hyperlink" Target="https://search.ancestryinstitution.com/aird/search/db.aspx?dbid=1850" TargetMode="External"/><Relationship Id="rId2725" Type="http://schemas.openxmlformats.org/officeDocument/2006/relationships/hyperlink" Target="https://drive.google.com/file/d/1EXhEIm3ICraEH8iQMOxIalQis0lur0WM/view?pli=1" TargetMode="External"/><Relationship Id="rId2932" Type="http://schemas.openxmlformats.org/officeDocument/2006/relationships/hyperlink" Target="https://search.ancestryinstitution.com/aird/search/db.aspx?dbid=2512" TargetMode="External"/><Relationship Id="rId904" Type="http://schemas.openxmlformats.org/officeDocument/2006/relationships/hyperlink" Target="https://catalog.archives.gov/search?q=A3897&amp;f.ancestorNaIds=3453100&amp;sort=naIdSort%20asc" TargetMode="External"/><Relationship Id="rId1327" Type="http://schemas.openxmlformats.org/officeDocument/2006/relationships/hyperlink" Target="https://www.fold3.com/title/44/civil-war-service-records-cmsr-union-arkansas" TargetMode="External"/><Relationship Id="rId1534" Type="http://schemas.openxmlformats.org/officeDocument/2006/relationships/hyperlink" Target="https://familysearch.org/search/collection/2075263" TargetMode="External"/><Relationship Id="rId1741" Type="http://schemas.openxmlformats.org/officeDocument/2006/relationships/hyperlink" Target="https://www.fold3.com/title/476/state-dept-records-france" TargetMode="External"/><Relationship Id="rId33" Type="http://schemas.openxmlformats.org/officeDocument/2006/relationships/hyperlink" Target="https://catalog.archives.gov/search-within/4477246?availableOnline=true&amp;sort=naId%3Aasc" TargetMode="External"/><Relationship Id="rId1601" Type="http://schemas.openxmlformats.org/officeDocument/2006/relationships/hyperlink" Target="https://familysearch.org/search/collection/2070137" TargetMode="External"/><Relationship Id="rId3499" Type="http://schemas.openxmlformats.org/officeDocument/2006/relationships/hyperlink" Target="https://www.fold3.com/title/634/mauthausen-death-books" TargetMode="External"/><Relationship Id="rId3359" Type="http://schemas.openxmlformats.org/officeDocument/2006/relationships/hyperlink" Target="https://search.ancestryinstitution.com/aird/search/db.aspx?dbid=1002" TargetMode="External"/><Relationship Id="rId487" Type="http://schemas.openxmlformats.org/officeDocument/2006/relationships/hyperlink" Target="https://www.familysearch.org/search/collection/2426314" TargetMode="External"/><Relationship Id="rId694" Type="http://schemas.openxmlformats.org/officeDocument/2006/relationships/hyperlink" Target="https://catalog.archives.gov/search?q=*:*&amp;f.ancestorNaIds=2669077&amp;sort=naIdSort%20asc" TargetMode="External"/><Relationship Id="rId2168" Type="http://schemas.openxmlformats.org/officeDocument/2006/relationships/hyperlink" Target="https://search.ancestryinstitution.com/aird/search/db.aspx?dbid=2509" TargetMode="External"/><Relationship Id="rId2375" Type="http://schemas.openxmlformats.org/officeDocument/2006/relationships/hyperlink" Target="https://familysearch.org/search/collection/2187007" TargetMode="External"/><Relationship Id="rId3219" Type="http://schemas.openxmlformats.org/officeDocument/2006/relationships/hyperlink" Target="https://www.familysearch.org/search/catalog/2842203" TargetMode="External"/><Relationship Id="rId347" Type="http://schemas.openxmlformats.org/officeDocument/2006/relationships/hyperlink" Target="http://familysearch.org/" TargetMode="External"/><Relationship Id="rId1184" Type="http://schemas.openxmlformats.org/officeDocument/2006/relationships/hyperlink" Target="https://www.fold3.com/title/76/foreign-letters-of-the-continental-congress" TargetMode="External"/><Relationship Id="rId2028" Type="http://schemas.openxmlformats.org/officeDocument/2006/relationships/hyperlink" Target="http://www.fold3.com/title_847/" TargetMode="External"/><Relationship Id="rId2582" Type="http://schemas.openxmlformats.org/officeDocument/2006/relationships/hyperlink" Target="https://search.ancestryinstitution.com/aird/search/db.aspx?dbid=2500" TargetMode="External"/><Relationship Id="rId3426" Type="http://schemas.openxmlformats.org/officeDocument/2006/relationships/hyperlink" Target="https://aad.archives.gov/aad/fielded-search.jsp?dt=363&amp;cat=SB784&amp;tf=F&amp;bc=sb,sl" TargetMode="External"/><Relationship Id="rId554" Type="http://schemas.openxmlformats.org/officeDocument/2006/relationships/hyperlink" Target="https://catalog.archives.gov/search?q=*:*&amp;f.ancestorNaIds=2838383" TargetMode="External"/><Relationship Id="rId761" Type="http://schemas.openxmlformats.org/officeDocument/2006/relationships/hyperlink" Target="https://search.ancestryinstitution.com/aird/search/db.aspx?dbid=9220" TargetMode="External"/><Relationship Id="rId1391" Type="http://schemas.openxmlformats.org/officeDocument/2006/relationships/hyperlink" Target="https://catalog.archives.gov/search-within/654530?q=record.microformPublications.identifier%3AM545&amp;sort=title%3Aasc" TargetMode="External"/><Relationship Id="rId2235" Type="http://schemas.openxmlformats.org/officeDocument/2006/relationships/hyperlink" Target="https://search.ancestryinstitution.com/aird/search/db.aspx?dbid=1002" TargetMode="External"/><Relationship Id="rId2442" Type="http://schemas.openxmlformats.org/officeDocument/2006/relationships/hyperlink" Target="https://search.ancestryinstitution.com/aird/search/db.aspx?dbid=2131" TargetMode="External"/><Relationship Id="rId207" Type="http://schemas.openxmlformats.org/officeDocument/2006/relationships/hyperlink" Target="https://search.ancestryinstitution.com/aird/search/db.aspx?dbid=1595" TargetMode="External"/><Relationship Id="rId414" Type="http://schemas.openxmlformats.org/officeDocument/2006/relationships/hyperlink" Target="https://search.ancestryinstitution.com/aird/search/db.aspx?dbid=2259" TargetMode="External"/><Relationship Id="rId621" Type="http://schemas.openxmlformats.org/officeDocument/2006/relationships/hyperlink" Target="https://catalog.archives.gov/search?q=*:*&amp;f.ancestorNaIds=2867029" TargetMode="External"/><Relationship Id="rId1044" Type="http://schemas.openxmlformats.org/officeDocument/2006/relationships/hyperlink" Target="https://catalog.archives.gov/search?q=A4063&amp;f.ancestorNaIds=3174903&amp;sort=naIdSort%20asc" TargetMode="External"/><Relationship Id="rId1251" Type="http://schemas.openxmlformats.org/officeDocument/2006/relationships/hyperlink" Target="https://search.ancestryinstitution.com/aird/search/db.aspx?dbid=2058" TargetMode="External"/><Relationship Id="rId2302" Type="http://schemas.openxmlformats.org/officeDocument/2006/relationships/hyperlink" Target="https://catalog.archives.gov/search?q=*:*&amp;f.ancestorNaIds=648598&amp;sort=titleSort%20asc" TargetMode="External"/><Relationship Id="rId1111" Type="http://schemas.openxmlformats.org/officeDocument/2006/relationships/hyperlink" Target="https://search.ancestryinstitution.com/aird/search/db.aspx?dbid=2257" TargetMode="External"/><Relationship Id="rId3076" Type="http://schemas.openxmlformats.org/officeDocument/2006/relationships/hyperlink" Target="http://familysearch.org/" TargetMode="External"/><Relationship Id="rId3283" Type="http://schemas.openxmlformats.org/officeDocument/2006/relationships/hyperlink" Target="https://catalog.archives.gov/id/7644735" TargetMode="External"/><Relationship Id="rId3490" Type="http://schemas.openxmlformats.org/officeDocument/2006/relationships/hyperlink" Target="https://catalog.archives.gov/search?q=*:*&amp;f.ancestorNaIds=4345370&amp;sort=naIdSort%20asc" TargetMode="External"/><Relationship Id="rId1928" Type="http://schemas.openxmlformats.org/officeDocument/2006/relationships/hyperlink" Target="https://catalog.archives.gov/search-within/300398?page=2&amp;q=record.microformPublications.identifier%3AM1787&amp;sort=title%3Aasc" TargetMode="External"/><Relationship Id="rId2092" Type="http://schemas.openxmlformats.org/officeDocument/2006/relationships/hyperlink" Target="https://search.ancestryinstitution.com/aird/search/db.aspx?dbid=1217" TargetMode="External"/><Relationship Id="rId3143" Type="http://schemas.openxmlformats.org/officeDocument/2006/relationships/hyperlink" Target="http://www.footnote.com/title_763/" TargetMode="External"/><Relationship Id="rId3350" Type="http://schemas.openxmlformats.org/officeDocument/2006/relationships/hyperlink" Target="https://catalog.archives.gov/search?q=*:*&amp;f.ancestorNaIds=75718118&amp;sort=naIdSort%20asc" TargetMode="External"/><Relationship Id="rId271" Type="http://schemas.openxmlformats.org/officeDocument/2006/relationships/hyperlink" Target="https://catalog.archives.gov/search?q=*:*&amp;f.ancestorNaIds=2228488" TargetMode="External"/><Relationship Id="rId3003" Type="http://schemas.openxmlformats.org/officeDocument/2006/relationships/hyperlink" Target="https://www.familysearch.org/search/catalog/3303033" TargetMode="External"/><Relationship Id="rId131" Type="http://schemas.openxmlformats.org/officeDocument/2006/relationships/hyperlink" Target="https://search.ancestryinstitution.com/aird/search/db.aspx?dbid=8722" TargetMode="External"/><Relationship Id="rId3210" Type="http://schemas.openxmlformats.org/officeDocument/2006/relationships/hyperlink" Target="https://search.ancestryinstitution.com/aird/search/db.aspx?dbid=2507" TargetMode="External"/><Relationship Id="rId2769" Type="http://schemas.openxmlformats.org/officeDocument/2006/relationships/hyperlink" Target="https://catalog.archives.gov/id/3477987" TargetMode="External"/><Relationship Id="rId2976" Type="http://schemas.openxmlformats.org/officeDocument/2006/relationships/hyperlink" Target="https://www.familysearch.org/search/catalog/3303033" TargetMode="External"/><Relationship Id="rId948" Type="http://schemas.openxmlformats.org/officeDocument/2006/relationships/hyperlink" Target="https://catalog.archives.gov/search?q=A3946&amp;f.ancestorNaIds=2771998&amp;sort=naIdSort%20asc" TargetMode="External"/><Relationship Id="rId1578" Type="http://schemas.openxmlformats.org/officeDocument/2006/relationships/hyperlink" Target="https://familysearch.org/search/collection/1987567" TargetMode="External"/><Relationship Id="rId1785" Type="http://schemas.openxmlformats.org/officeDocument/2006/relationships/hyperlink" Target="https://familysearch.org/search/collection/1913395" TargetMode="External"/><Relationship Id="rId1992" Type="http://schemas.openxmlformats.org/officeDocument/2006/relationships/hyperlink" Target="http://familysearch.org/" TargetMode="External"/><Relationship Id="rId2629" Type="http://schemas.openxmlformats.org/officeDocument/2006/relationships/hyperlink" Target="https://catalog.archives.gov/id/2555453" TargetMode="External"/><Relationship Id="rId2836" Type="http://schemas.openxmlformats.org/officeDocument/2006/relationships/hyperlink" Target="https://search.ancestryinstitution.com/aird/search/db.aspx?dbid=2508" TargetMode="External"/><Relationship Id="rId77" Type="http://schemas.openxmlformats.org/officeDocument/2006/relationships/hyperlink" Target="https://search.ancestryinstitution.com/search/db.aspx?dbid=8722" TargetMode="External"/><Relationship Id="rId808" Type="http://schemas.openxmlformats.org/officeDocument/2006/relationships/hyperlink" Target="https://search.ancestryinstitution.com/aird/search/db.aspx?dbid=9127" TargetMode="External"/><Relationship Id="rId1438" Type="http://schemas.openxmlformats.org/officeDocument/2006/relationships/hyperlink" Target="https://search.ancestryinstitution.com/aird/search/db.aspx?dbid=1571" TargetMode="External"/><Relationship Id="rId1645" Type="http://schemas.openxmlformats.org/officeDocument/2006/relationships/hyperlink" Target="https://www.ancestryinstitution.com/search/collections/1242/" TargetMode="External"/><Relationship Id="rId1852" Type="http://schemas.openxmlformats.org/officeDocument/2006/relationships/hyperlink" Target="https://search.ancestryinstitution.com/aird/search/db.aspx?dbid=1192" TargetMode="External"/><Relationship Id="rId2903" Type="http://schemas.openxmlformats.org/officeDocument/2006/relationships/hyperlink" Target="https://catalog.archives.gov/search?q=*:*&amp;f.ancestorNaIds=4509770&amp;sort=naIdSort%20asc" TargetMode="External"/><Relationship Id="rId1505" Type="http://schemas.openxmlformats.org/officeDocument/2006/relationships/hyperlink" Target="https://familysearch.org/search/collection/2075263" TargetMode="External"/><Relationship Id="rId1712" Type="http://schemas.openxmlformats.org/officeDocument/2006/relationships/hyperlink" Target="https://catalog.archives.gov/search?q=M1387&amp;f.ancestorNaIds=4499531" TargetMode="External"/><Relationship Id="rId598" Type="http://schemas.openxmlformats.org/officeDocument/2006/relationships/hyperlink" Target="https://search.ancestryinstitution.com/aird/search/db.aspx?dbid=9220" TargetMode="External"/><Relationship Id="rId2279" Type="http://schemas.openxmlformats.org/officeDocument/2006/relationships/hyperlink" Target="https://search.ancestryinstitution.com/aird/search/db.aspx?dbid=3998" TargetMode="External"/><Relationship Id="rId2486" Type="http://schemas.openxmlformats.org/officeDocument/2006/relationships/hyperlink" Target="https://catalog.archives.gov/search?q=*:*&amp;f.ancestorNaIds=1489167&amp;sort=naIdSort%20asc" TargetMode="External"/><Relationship Id="rId2693" Type="http://schemas.openxmlformats.org/officeDocument/2006/relationships/hyperlink" Target="https://catalog.archives.gov/id/2679339" TargetMode="External"/><Relationship Id="rId458" Type="http://schemas.openxmlformats.org/officeDocument/2006/relationships/hyperlink" Target="https://search.ancestryinstitution.com/search/db.aspx?dbid=1277" TargetMode="External"/><Relationship Id="rId665" Type="http://schemas.openxmlformats.org/officeDocument/2006/relationships/hyperlink" Target="https://catalog.archives.gov/search?q=*:*&amp;f.ancestorNaIds=2922370&amp;sort=naIdSort%20asc" TargetMode="External"/><Relationship Id="rId872" Type="http://schemas.openxmlformats.org/officeDocument/2006/relationships/hyperlink" Target="https://catalog.archives.gov/id/2658056" TargetMode="External"/><Relationship Id="rId1088" Type="http://schemas.openxmlformats.org/officeDocument/2006/relationships/hyperlink" Target="https://catalog.archives.gov/search?q=A4111&amp;f.ancestorNaIds=2990236&amp;sort=naIdSort%20asc" TargetMode="External"/><Relationship Id="rId1295" Type="http://schemas.openxmlformats.org/officeDocument/2006/relationships/hyperlink" Target="http://www.footnote.com/title_656/" TargetMode="External"/><Relationship Id="rId2139" Type="http://schemas.openxmlformats.org/officeDocument/2006/relationships/hyperlink" Target="https://catalog.archives.gov/id/563727" TargetMode="External"/><Relationship Id="rId2346" Type="http://schemas.openxmlformats.org/officeDocument/2006/relationships/hyperlink" Target="https://catalog.archives.gov/search?q=*:*&amp;f.ancestorNaIds=731210&amp;sort=naIdSort%20asc" TargetMode="External"/><Relationship Id="rId2553" Type="http://schemas.openxmlformats.org/officeDocument/2006/relationships/hyperlink" Target="https://search.ancestryinstitution.com/aird/search/db.aspx?dbid=9282" TargetMode="External"/><Relationship Id="rId2760" Type="http://schemas.openxmlformats.org/officeDocument/2006/relationships/hyperlink" Target="https://familysearch.org/search/collection/2191222" TargetMode="External"/><Relationship Id="rId318" Type="http://schemas.openxmlformats.org/officeDocument/2006/relationships/hyperlink" Target="https://catalog.archives.gov/search?q=*:*&amp;f.ancestorNaIds=24329954" TargetMode="External"/><Relationship Id="rId525" Type="http://schemas.openxmlformats.org/officeDocument/2006/relationships/hyperlink" Target="https://www.familysearch.org/search/collection/2451053" TargetMode="External"/><Relationship Id="rId732" Type="http://schemas.openxmlformats.org/officeDocument/2006/relationships/hyperlink" Target="https://catalog.archives.gov/search?q=A3644&amp;f.ancestorNaIds=2838525&amp;sort=naIdSort%20asc" TargetMode="External"/><Relationship Id="rId1155" Type="http://schemas.openxmlformats.org/officeDocument/2006/relationships/hyperlink" Target="https://ancestry.com/" TargetMode="External"/><Relationship Id="rId1362" Type="http://schemas.openxmlformats.org/officeDocument/2006/relationships/hyperlink" Target="https://familysearch.org/search/collection/1420440" TargetMode="External"/><Relationship Id="rId2206" Type="http://schemas.openxmlformats.org/officeDocument/2006/relationships/hyperlink" Target="https://familysearch.org/search/collection/2170637" TargetMode="External"/><Relationship Id="rId2413" Type="http://schemas.openxmlformats.org/officeDocument/2006/relationships/hyperlink" Target="https://search.ancestryinstitution.com/aird/search/db.aspx?dbid=2505" TargetMode="External"/><Relationship Id="rId2620" Type="http://schemas.openxmlformats.org/officeDocument/2006/relationships/hyperlink" Target="https://search.ancestryinstitution.com/aird/search/db.aspx?dbid=2503" TargetMode="External"/><Relationship Id="rId1015" Type="http://schemas.openxmlformats.org/officeDocument/2006/relationships/hyperlink" Target="https://catalog.archives.gov/id/2848346" TargetMode="External"/><Relationship Id="rId1222" Type="http://schemas.openxmlformats.org/officeDocument/2006/relationships/hyperlink" Target="https://familysearch.org/search/collection/2304666" TargetMode="External"/><Relationship Id="rId3187" Type="http://schemas.openxmlformats.org/officeDocument/2006/relationships/hyperlink" Target="https://catalog.archives.gov/search-within/6207719" TargetMode="External"/><Relationship Id="rId3394" Type="http://schemas.openxmlformats.org/officeDocument/2006/relationships/hyperlink" Target="https://catalog.archives.gov/search?q=*:*&amp;f.ancestorNaIds=622809&amp;sort=naIdSort%20asc" TargetMode="External"/><Relationship Id="rId3047" Type="http://schemas.openxmlformats.org/officeDocument/2006/relationships/hyperlink" Target="https://catalog.archives.gov/search-within/5019134" TargetMode="External"/><Relationship Id="rId175" Type="http://schemas.openxmlformats.org/officeDocument/2006/relationships/hyperlink" Target="https://catalog.archives.gov/search-within/2848782?availableOnline=true&amp;sort=naId%3Aasc" TargetMode="External"/><Relationship Id="rId3254" Type="http://schemas.openxmlformats.org/officeDocument/2006/relationships/hyperlink" Target="https://catalog.archives.gov/search-within/7551471" TargetMode="External"/><Relationship Id="rId3461" Type="http://schemas.openxmlformats.org/officeDocument/2006/relationships/hyperlink" Target="https://search.ancestryinstitution.com/aird/search/db.aspx?dbid=2976" TargetMode="External"/><Relationship Id="rId382" Type="http://schemas.openxmlformats.org/officeDocument/2006/relationships/hyperlink" Target="https://catalog.archives.gov/search?q=*:*&amp;f.ancestorNaIds=4492412&amp;sort=naIdSort%20asc" TargetMode="External"/><Relationship Id="rId2063" Type="http://schemas.openxmlformats.org/officeDocument/2006/relationships/hyperlink" Target="http://www.fold3.com/title_692/civil_war_soldiers_union_colored_troops/" TargetMode="External"/><Relationship Id="rId2270" Type="http://schemas.openxmlformats.org/officeDocument/2006/relationships/hyperlink" Target="https://catalog.archives.gov/search-within/614033" TargetMode="External"/><Relationship Id="rId3114" Type="http://schemas.openxmlformats.org/officeDocument/2006/relationships/hyperlink" Target="https://catalog.archives.gov/search?q=*:*&amp;f.ancestorNaIds=5721275&amp;sort=naIdSort%20asc" TargetMode="External"/><Relationship Id="rId3321" Type="http://schemas.openxmlformats.org/officeDocument/2006/relationships/hyperlink" Target="http://www.footnote.com/title_650/" TargetMode="External"/><Relationship Id="rId242" Type="http://schemas.openxmlformats.org/officeDocument/2006/relationships/hyperlink" Target="https://search.ancestryinstitution.com/aird/search/db.aspx?dbid=1616" TargetMode="External"/><Relationship Id="rId2130" Type="http://schemas.openxmlformats.org/officeDocument/2006/relationships/hyperlink" Target="https://catalog.archives.gov/search?q=*:*&amp;f.ancestorNaIds=305392&amp;sort=naIdSort%20asc" TargetMode="External"/><Relationship Id="rId102" Type="http://schemas.openxmlformats.org/officeDocument/2006/relationships/hyperlink" Target="https://catalog.archives.gov/search-within/2979354?availableOnline=true&amp;sort=naId%3Aasc" TargetMode="External"/><Relationship Id="rId1689" Type="http://schemas.openxmlformats.org/officeDocument/2006/relationships/hyperlink" Target="https://catalog.archives.gov/search?q=m1301%20fold3&amp;f.oldScope=online&amp;f.recordGroupNoCollectionId=75" TargetMode="External"/><Relationship Id="rId1896" Type="http://schemas.openxmlformats.org/officeDocument/2006/relationships/hyperlink" Target="https://search.ancestryinstitution.com/aird/search/db.aspx?dbid=1082" TargetMode="External"/><Relationship Id="rId2947" Type="http://schemas.openxmlformats.org/officeDocument/2006/relationships/hyperlink" Target="https://search.ancestryinstitution.com/aird/search/db.aspx?dbid=2512" TargetMode="External"/><Relationship Id="rId919" Type="http://schemas.openxmlformats.org/officeDocument/2006/relationships/hyperlink" Target="https://catalog.archives.gov/search?q=A3917&amp;f.ancestorNaIds=3039654&amp;sort=naIdSort%20asc" TargetMode="External"/><Relationship Id="rId1549" Type="http://schemas.openxmlformats.org/officeDocument/2006/relationships/hyperlink" Target="https://catalog.archives.gov/search?q=*:*&amp;f.ancestorNaIds=300022&amp;sort=naIdSort%20asc" TargetMode="External"/><Relationship Id="rId1756" Type="http://schemas.openxmlformats.org/officeDocument/2006/relationships/hyperlink" Target="https://familysearch.org/search/collection/2072742" TargetMode="External"/><Relationship Id="rId1963" Type="http://schemas.openxmlformats.org/officeDocument/2006/relationships/hyperlink" Target="http://www.footnote.com/title_762/" TargetMode="External"/><Relationship Id="rId2807" Type="http://schemas.openxmlformats.org/officeDocument/2006/relationships/hyperlink" Target="https://search.ancestryinstitution.com/aird/search/db.aspx?dbid=2509" TargetMode="External"/><Relationship Id="rId48" Type="http://schemas.openxmlformats.org/officeDocument/2006/relationships/hyperlink" Target="https://catalog.archives.gov/search-within/2580123?availableOnline=true&amp;sort=naId%3Aasc" TargetMode="External"/><Relationship Id="rId1409" Type="http://schemas.openxmlformats.org/officeDocument/2006/relationships/hyperlink" Target="https://catalog.archives.gov/search-within/654530?q=record.microformPublications.identifier%3AM559&amp;sort=title%3Aasc" TargetMode="External"/><Relationship Id="rId1616" Type="http://schemas.openxmlformats.org/officeDocument/2006/relationships/hyperlink" Target="https://search.ancestryinstitution.com/aird/search/db.aspx?dbid=1187" TargetMode="External"/><Relationship Id="rId1823" Type="http://schemas.openxmlformats.org/officeDocument/2006/relationships/hyperlink" Target="https://search.ancestryinstitution.com/search/db.aspx?dbid=3998" TargetMode="External"/><Relationship Id="rId2597" Type="http://schemas.openxmlformats.org/officeDocument/2006/relationships/hyperlink" Target="https://catalog.archives.gov/search?q=*:*&amp;f.ancestorNaIds=%202435808&amp;sort=naIdSort%20asc" TargetMode="External"/><Relationship Id="rId569" Type="http://schemas.openxmlformats.org/officeDocument/2006/relationships/hyperlink" Target="https://search.ancestryinstitution.com/aird/search/db.aspx?dbid=5309" TargetMode="External"/><Relationship Id="rId776" Type="http://schemas.openxmlformats.org/officeDocument/2006/relationships/hyperlink" Target="https://catalog.archives.gov/id/3020760" TargetMode="External"/><Relationship Id="rId983" Type="http://schemas.openxmlformats.org/officeDocument/2006/relationships/hyperlink" Target="https://search.ancestryinstitution.com/aird/search/db.aspx?dbid=8722" TargetMode="External"/><Relationship Id="rId1199" Type="http://schemas.openxmlformats.org/officeDocument/2006/relationships/hyperlink" Target="https://search.ancestryinstitution.com/aird/search/db.aspx?dbid=1267" TargetMode="External"/><Relationship Id="rId2457" Type="http://schemas.openxmlformats.org/officeDocument/2006/relationships/hyperlink" Target="https://catalog.archives.gov/search?q=*:*&amp;f.ancestorNaIds=1251970&amp;sort=naIdSort%20asc" TargetMode="External"/><Relationship Id="rId2664" Type="http://schemas.openxmlformats.org/officeDocument/2006/relationships/hyperlink" Target="https://catalog.archives.gov/search?q=*:*&amp;f.ancestorNaIds=2637977&amp;sort=naIdSort%20asc" TargetMode="External"/><Relationship Id="rId3508" Type="http://schemas.openxmlformats.org/officeDocument/2006/relationships/hyperlink" Target="https://catalog.archives.gov/search?q=T1133&amp;f.ancestorNaIds=2791274&amp;sort=naIdSort%20asc" TargetMode="External"/><Relationship Id="rId429" Type="http://schemas.openxmlformats.org/officeDocument/2006/relationships/hyperlink" Target="https://search.ancestryinstitution.com/search/db.aspx?dbid=1027" TargetMode="External"/><Relationship Id="rId636" Type="http://schemas.openxmlformats.org/officeDocument/2006/relationships/hyperlink" Target="https://catalog.archives.gov/search?q=A3557&amp;f.ancestorNaIds=2663444&amp;sort=naIdSort%20asc" TargetMode="External"/><Relationship Id="rId1059" Type="http://schemas.openxmlformats.org/officeDocument/2006/relationships/hyperlink" Target="https://search.ancestryinstitution.com/aird/search/db.aspx?dbid=8842" TargetMode="External"/><Relationship Id="rId1266" Type="http://schemas.openxmlformats.org/officeDocument/2006/relationships/hyperlink" Target="https://www.fold3.com/title/33/civil-war-service-records-cmsr-confederate-louisiana" TargetMode="External"/><Relationship Id="rId1473" Type="http://schemas.openxmlformats.org/officeDocument/2006/relationships/hyperlink" Target="https://familysearch.org/search/collection/2432992" TargetMode="External"/><Relationship Id="rId2317" Type="http://schemas.openxmlformats.org/officeDocument/2006/relationships/hyperlink" Target="https://search.ancestryinstitution.com/aird/search/db.aspx?dbid=2507" TargetMode="External"/><Relationship Id="rId2871" Type="http://schemas.openxmlformats.org/officeDocument/2006/relationships/hyperlink" Target="https://search.ancestryinstitution.com/aird/search/db.aspx?dbid=2507" TargetMode="External"/><Relationship Id="rId843" Type="http://schemas.openxmlformats.org/officeDocument/2006/relationships/hyperlink" Target="https://search.ancestryinstitution.com/aird/search/db.aspx?dbid=9127" TargetMode="External"/><Relationship Id="rId1126" Type="http://schemas.openxmlformats.org/officeDocument/2006/relationships/hyperlink" Target="https://ancestry.com/" TargetMode="External"/><Relationship Id="rId1680" Type="http://schemas.openxmlformats.org/officeDocument/2006/relationships/hyperlink" Target="http://www.fold3.com/title_783/" TargetMode="External"/><Relationship Id="rId2524" Type="http://schemas.openxmlformats.org/officeDocument/2006/relationships/hyperlink" Target="https://search.ancestryinstitution.com/aird/search/db.aspx?dbid=1850" TargetMode="External"/><Relationship Id="rId2731" Type="http://schemas.openxmlformats.org/officeDocument/2006/relationships/hyperlink" Target="https://search.ancestryinstitution.com/aird/search/db.aspx?dbid=2503" TargetMode="External"/><Relationship Id="rId703" Type="http://schemas.openxmlformats.org/officeDocument/2006/relationships/hyperlink" Target="https://search.ancestryinstitution.com/aird/search/db.aspx?dbid=60501" TargetMode="External"/><Relationship Id="rId910" Type="http://schemas.openxmlformats.org/officeDocument/2006/relationships/hyperlink" Target="https://catalog.archives.gov/search?q=A3903&amp;f.ancestorNaIds=2945735&amp;sort=naIdSort%20asc" TargetMode="External"/><Relationship Id="rId1333" Type="http://schemas.openxmlformats.org/officeDocument/2006/relationships/hyperlink" Target="https://familysearch.org/search/collection/1932395" TargetMode="External"/><Relationship Id="rId1540" Type="http://schemas.openxmlformats.org/officeDocument/2006/relationships/hyperlink" Target="https://familysearch.org/search/collection/2075263" TargetMode="External"/><Relationship Id="rId1400" Type="http://schemas.openxmlformats.org/officeDocument/2006/relationships/hyperlink" Target="http://www.footnote.com/title_792/" TargetMode="External"/><Relationship Id="rId3298" Type="http://schemas.openxmlformats.org/officeDocument/2006/relationships/hyperlink" Target="https://search.ancestryinstitution.com/aird/search/db.aspx?dbid=2238" TargetMode="External"/><Relationship Id="rId3158" Type="http://schemas.openxmlformats.org/officeDocument/2006/relationships/hyperlink" Target="https://catalog.archives.gov/search?q=*:*&amp;f.ancestorNaIds=6037068&amp;sort=naIdSort%20asc" TargetMode="External"/><Relationship Id="rId3365" Type="http://schemas.openxmlformats.org/officeDocument/2006/relationships/hyperlink" Target="https://www.familysearch.org/search/catalog/4092161" TargetMode="External"/><Relationship Id="rId286" Type="http://schemas.openxmlformats.org/officeDocument/2006/relationships/hyperlink" Target="https://search.ancestryinstitution.com/aird/search/db.aspx?dbid=2505" TargetMode="External"/><Relationship Id="rId493" Type="http://schemas.openxmlformats.org/officeDocument/2006/relationships/hyperlink" Target="https://www.familysearch.org/search/collection/2479258" TargetMode="External"/><Relationship Id="rId2174" Type="http://schemas.openxmlformats.org/officeDocument/2006/relationships/hyperlink" Target="https://search.ancestryinstitution.com/aird/search/db.aspx?dbid=2494" TargetMode="External"/><Relationship Id="rId2381" Type="http://schemas.openxmlformats.org/officeDocument/2006/relationships/hyperlink" Target="https://search.ancestryinstitution.com/aird/search/db.aspx?dbid=1002" TargetMode="External"/><Relationship Id="rId3018" Type="http://schemas.openxmlformats.org/officeDocument/2006/relationships/hyperlink" Target="https://catalog.archives.gov/search?q=*:*&amp;f.ancestorNaIds=4700594&amp;sort=titleSort%20asc" TargetMode="External"/><Relationship Id="rId3225" Type="http://schemas.openxmlformats.org/officeDocument/2006/relationships/hyperlink" Target="http://familysearch.org/" TargetMode="External"/><Relationship Id="rId3432" Type="http://schemas.openxmlformats.org/officeDocument/2006/relationships/hyperlink" Target="https://search.ancestryinstitution.com/aird/search/db.aspx?dbid=3095" TargetMode="External"/><Relationship Id="rId146" Type="http://schemas.openxmlformats.org/officeDocument/2006/relationships/hyperlink" Target="https://catalog.archives.gov/search-within/2788537?availableOnline=true&amp;sort=naId%3Aasc" TargetMode="External"/><Relationship Id="rId353" Type="http://schemas.openxmlformats.org/officeDocument/2006/relationships/hyperlink" Target="https://www.fold3.com/title/635/wwii-captured-german-records/description" TargetMode="External"/><Relationship Id="rId560" Type="http://schemas.openxmlformats.org/officeDocument/2006/relationships/hyperlink" Target="https://www.familysearch.org/search/collection/2443340" TargetMode="External"/><Relationship Id="rId1190" Type="http://schemas.openxmlformats.org/officeDocument/2006/relationships/hyperlink" Target="http://www.fold3.com/title_472/sec_of_the_interior_suppression_of_slave/" TargetMode="External"/><Relationship Id="rId2034" Type="http://schemas.openxmlformats.org/officeDocument/2006/relationships/hyperlink" Target="http://www.fold3.com/title_755/ardelia_hall_collection_omgus_records/" TargetMode="External"/><Relationship Id="rId2241" Type="http://schemas.openxmlformats.org/officeDocument/2006/relationships/hyperlink" Target="https://search.ancestryinstitution.com/aird/search/db.aspx?dbid=1002" TargetMode="External"/><Relationship Id="rId213" Type="http://schemas.openxmlformats.org/officeDocument/2006/relationships/hyperlink" Target="https://catalog.archives.gov/search?q=M2003&amp;ancestorNaId=12010934" TargetMode="External"/><Relationship Id="rId420" Type="http://schemas.openxmlformats.org/officeDocument/2006/relationships/hyperlink" Target="https://familysearch.org/search/collection/2141043" TargetMode="External"/><Relationship Id="rId1050" Type="http://schemas.openxmlformats.org/officeDocument/2006/relationships/hyperlink" Target="https://search.ancestryinstitution.com/aird/search/db.aspx?dbid=60613" TargetMode="External"/><Relationship Id="rId2101" Type="http://schemas.openxmlformats.org/officeDocument/2006/relationships/hyperlink" Target="https://catalog.archives.gov/search?q=M2110&amp;f.ancestorNaIds=1103570" TargetMode="External"/><Relationship Id="rId1867" Type="http://schemas.openxmlformats.org/officeDocument/2006/relationships/hyperlink" Target="https://familysearch.org/search/collection/1840493" TargetMode="External"/><Relationship Id="rId2918" Type="http://schemas.openxmlformats.org/officeDocument/2006/relationships/hyperlink" Target="https://catalog.archives.gov/search?q=*:*&amp;f.ancestorNaIds=4522188&amp;sort=naIdSort%20asc" TargetMode="External"/><Relationship Id="rId1727" Type="http://schemas.openxmlformats.org/officeDocument/2006/relationships/hyperlink" Target="https://familysearch.org/search/collection/1916078" TargetMode="External"/><Relationship Id="rId1934" Type="http://schemas.openxmlformats.org/officeDocument/2006/relationships/hyperlink" Target="https://www.fold3.com/title/54/civil-war-service-records-cmsr-union-nevada" TargetMode="External"/><Relationship Id="rId3082" Type="http://schemas.openxmlformats.org/officeDocument/2006/relationships/hyperlink" Target="https://search.ancestryinstitution.com/aird/search/db.aspx?dbid=2501" TargetMode="External"/><Relationship Id="rId19" Type="http://schemas.openxmlformats.org/officeDocument/2006/relationships/hyperlink" Target="https://search.ancestryinstitution.com/aird/search/db.aspx?dbid=2996" TargetMode="External"/><Relationship Id="rId3" Type="http://schemas.openxmlformats.org/officeDocument/2006/relationships/hyperlink" Target="https://search.ancestryinstitution.com/aird/search/db.aspx?dbid=9220" TargetMode="External"/><Relationship Id="rId887" Type="http://schemas.openxmlformats.org/officeDocument/2006/relationships/hyperlink" Target="https://catalog.archives.gov/search?q=A3857&amp;f.ancestorNaIds=2645720&amp;sort=naIdSort%20asc" TargetMode="External"/><Relationship Id="rId2568" Type="http://schemas.openxmlformats.org/officeDocument/2006/relationships/hyperlink" Target="https://search.ancestryinstitution.com/aird/search/db.aspx?dbid=2502" TargetMode="External"/><Relationship Id="rId2775" Type="http://schemas.openxmlformats.org/officeDocument/2006/relationships/hyperlink" Target="https://catalog.archives.gov/id/3477999" TargetMode="External"/><Relationship Id="rId2982" Type="http://schemas.openxmlformats.org/officeDocument/2006/relationships/hyperlink" Target="https://catalog.archives.gov/search?q=*:*&amp;f.ancestorNaIds=4693891&amp;sort=naIdSort%20asc" TargetMode="External"/><Relationship Id="rId747" Type="http://schemas.openxmlformats.org/officeDocument/2006/relationships/hyperlink" Target="https://catalog.archives.gov/id/2861741" TargetMode="External"/><Relationship Id="rId954" Type="http://schemas.openxmlformats.org/officeDocument/2006/relationships/hyperlink" Target="https://catalog.archives.gov/search?q=A3951&amp;f.ancestorNaIds=2788722&amp;sort=naIdSort%20asc" TargetMode="External"/><Relationship Id="rId1377" Type="http://schemas.openxmlformats.org/officeDocument/2006/relationships/hyperlink" Target="https://catalog.archives.gov/search-within/654530?q=record.microformPublications.identifier%3AM535&amp;sort=title%3Aasc" TargetMode="External"/><Relationship Id="rId1584" Type="http://schemas.openxmlformats.org/officeDocument/2006/relationships/hyperlink" Target="https://catalog.archives.gov/search?q=M871&amp;f.ancestorNaIds=654543" TargetMode="External"/><Relationship Id="rId1791" Type="http://schemas.openxmlformats.org/officeDocument/2006/relationships/hyperlink" Target="https://catalog.archives.gov/search?q=M1526&amp;f.ancestorNaIds=7551473" TargetMode="External"/><Relationship Id="rId2428" Type="http://schemas.openxmlformats.org/officeDocument/2006/relationships/hyperlink" Target="https://catalog.archives.gov/search?q=*:*&amp;f.ancestorNaIds=1154472&amp;sort=naIdSort%20asc" TargetMode="External"/><Relationship Id="rId2635" Type="http://schemas.openxmlformats.org/officeDocument/2006/relationships/hyperlink" Target="https://catalog.archives.gov/search-within/2555986" TargetMode="External"/><Relationship Id="rId2842" Type="http://schemas.openxmlformats.org/officeDocument/2006/relationships/hyperlink" Target="https://search.ancestryinstitution.com/aird/search/db.aspx?dbid=2508" TargetMode="External"/><Relationship Id="rId83" Type="http://schemas.openxmlformats.org/officeDocument/2006/relationships/hyperlink" Target="https://search.ancestryinstitution.com/aird/search/db.aspx?dbid=8945" TargetMode="External"/><Relationship Id="rId607" Type="http://schemas.openxmlformats.org/officeDocument/2006/relationships/hyperlink" Target="https://catalog.archives.gov/search?q=A3525&amp;f.ancestorNaIds=2990439&amp;sort=naIdSort%20asc" TargetMode="External"/><Relationship Id="rId814" Type="http://schemas.openxmlformats.org/officeDocument/2006/relationships/hyperlink" Target="https://search.ancestryinstitution.com/aird/search/db.aspx?dbid=8722" TargetMode="External"/><Relationship Id="rId1237" Type="http://schemas.openxmlformats.org/officeDocument/2006/relationships/hyperlink" Target="https://familysearch.org/search/collection/1932375" TargetMode="External"/><Relationship Id="rId1444" Type="http://schemas.openxmlformats.org/officeDocument/2006/relationships/hyperlink" Target="http://www.fold3.com/title_803/" TargetMode="External"/><Relationship Id="rId1651" Type="http://schemas.openxmlformats.org/officeDocument/2006/relationships/hyperlink" Target="http://www.footnote.com/title_100/" TargetMode="External"/><Relationship Id="rId2702" Type="http://schemas.openxmlformats.org/officeDocument/2006/relationships/hyperlink" Target="https://search.ancestryinstitution.com/aird/search/db.aspx?dbid=1714" TargetMode="External"/><Relationship Id="rId1304" Type="http://schemas.openxmlformats.org/officeDocument/2006/relationships/hyperlink" Target="http://www.footnote.com/title_872/" TargetMode="External"/><Relationship Id="rId1511" Type="http://schemas.openxmlformats.org/officeDocument/2006/relationships/hyperlink" Target="https://familysearch.org/search/collection/2075263" TargetMode="External"/><Relationship Id="rId3269" Type="http://schemas.openxmlformats.org/officeDocument/2006/relationships/hyperlink" Target="https://www.fold3.com/title_816/wwii_draft_registration_cards" TargetMode="External"/><Relationship Id="rId3476" Type="http://schemas.openxmlformats.org/officeDocument/2006/relationships/hyperlink" Target="https://catalog.archives.gov/search?q=t626&amp;f.recordGroupNoCollectionId=29" TargetMode="External"/><Relationship Id="rId10" Type="http://schemas.openxmlformats.org/officeDocument/2006/relationships/hyperlink" Target="https://catalog.archives.gov/search-within/2945942?availableOnline=true&amp;sort=naId%3Aasc" TargetMode="External"/><Relationship Id="rId397" Type="http://schemas.openxmlformats.org/officeDocument/2006/relationships/hyperlink" Target="https://search.ancestryinstitution.com/aird/search/db.aspx?dbid=1082" TargetMode="External"/><Relationship Id="rId2078" Type="http://schemas.openxmlformats.org/officeDocument/2006/relationships/hyperlink" Target="https://search.ancestryinstitution.com/aird/search/db.aspx?dbid=1107" TargetMode="External"/><Relationship Id="rId2285" Type="http://schemas.openxmlformats.org/officeDocument/2006/relationships/hyperlink" Target="https://catalog.archives.gov/search-within/623284" TargetMode="External"/><Relationship Id="rId2492" Type="http://schemas.openxmlformats.org/officeDocument/2006/relationships/hyperlink" Target="https://search.ancestryinstitution.com/aird/search/db.aspx?dbid=2505" TargetMode="External"/><Relationship Id="rId3129" Type="http://schemas.openxmlformats.org/officeDocument/2006/relationships/hyperlink" Target="https://catalog.archives.gov/id/159259335" TargetMode="External"/><Relationship Id="rId3336" Type="http://schemas.openxmlformats.org/officeDocument/2006/relationships/hyperlink" Target="https://catalog.archives.gov/search?q=*:*&amp;f.ancestorNaIds=12620535&amp;sort=naIdSort%20asc" TargetMode="External"/><Relationship Id="rId257" Type="http://schemas.openxmlformats.org/officeDocument/2006/relationships/hyperlink" Target="https://catalog.archives.gov/search?q=*:*&amp;f.ancestorNaIds=1157946&amp;sort=titleSort%20asc" TargetMode="External"/><Relationship Id="rId464" Type="http://schemas.openxmlformats.org/officeDocument/2006/relationships/hyperlink" Target="https://catalog.archives.gov/search?q=*:*&amp;f.ancestorNaIds=4477215&amp;sort=naIdSort%20asc" TargetMode="External"/><Relationship Id="rId1094" Type="http://schemas.openxmlformats.org/officeDocument/2006/relationships/hyperlink" Target="https://search.ancestryinstitution.com/aird/search/db.aspx?dbid=7484" TargetMode="External"/><Relationship Id="rId2145" Type="http://schemas.openxmlformats.org/officeDocument/2006/relationships/hyperlink" Target="https://catalog.archives.gov/search-within/563733" TargetMode="External"/><Relationship Id="rId117" Type="http://schemas.openxmlformats.org/officeDocument/2006/relationships/hyperlink" Target="https://search.ancestryinstitution.com/aird/search/db.aspx?dbid=2996" TargetMode="External"/><Relationship Id="rId671" Type="http://schemas.openxmlformats.org/officeDocument/2006/relationships/hyperlink" Target="https://catalog.archives.gov/search-within/2668663" TargetMode="External"/><Relationship Id="rId2352" Type="http://schemas.openxmlformats.org/officeDocument/2006/relationships/hyperlink" Target="https://search.ancestryinstitution.com/aird/search/db.aspx?dbid=2508" TargetMode="External"/><Relationship Id="rId3403" Type="http://schemas.openxmlformats.org/officeDocument/2006/relationships/hyperlink" Target="https://fraser.stlouisfed.org/archival-collection/records-women-s-bureau-5963" TargetMode="External"/><Relationship Id="rId324" Type="http://schemas.openxmlformats.org/officeDocument/2006/relationships/hyperlink" Target="https://catalog.archives.gov/search?q=*:*&amp;f.ancestorNaIds=24470202" TargetMode="External"/><Relationship Id="rId531" Type="http://schemas.openxmlformats.org/officeDocument/2006/relationships/hyperlink" Target="https://search.ancestryinstitution.com/aird/search/db.aspx?dbid=8758" TargetMode="External"/><Relationship Id="rId1161" Type="http://schemas.openxmlformats.org/officeDocument/2006/relationships/hyperlink" Target="https://catalog.archives.gov/search?q=A4223&amp;f.ancestorNaIds=3783840&amp;sort=naIdSort%20asc" TargetMode="External"/><Relationship Id="rId2005" Type="http://schemas.openxmlformats.org/officeDocument/2006/relationships/hyperlink" Target="https://catalog.archives.gov/search?q=*:*&amp;f.ancestorNaIds=5573655&amp;sort=naIdSort%20asc&amp;f.oldScope=online&amp;f.level=fileunit" TargetMode="External"/><Relationship Id="rId2212" Type="http://schemas.openxmlformats.org/officeDocument/2006/relationships/hyperlink" Target="https://search.ancestryinstitution.com/aird/search/db.aspx?dbid=2509" TargetMode="External"/><Relationship Id="rId1021" Type="http://schemas.openxmlformats.org/officeDocument/2006/relationships/hyperlink" Target="https://catalog.archives.gov/search?q=A4029&amp;f.ancestorNaIds=3249885&amp;sort=naIdSort%20asc" TargetMode="External"/><Relationship Id="rId1978" Type="http://schemas.openxmlformats.org/officeDocument/2006/relationships/hyperlink" Target="https://catalog.archives.gov/search?q=*:*&amp;f.ancestorNaIds=12011224&amp;sort=naIdSort%20asc" TargetMode="External"/><Relationship Id="rId3193" Type="http://schemas.openxmlformats.org/officeDocument/2006/relationships/hyperlink" Target="https://search.ancestryinstitution.com/aird/search/db.aspx?dbid=1850" TargetMode="External"/><Relationship Id="rId1838" Type="http://schemas.openxmlformats.org/officeDocument/2006/relationships/hyperlink" Target="https://catalog.archives.gov/search?q=m1640&amp;f.recordGroupNoCollectionId=21&amp;f.oldScope=online" TargetMode="External"/><Relationship Id="rId3053" Type="http://schemas.openxmlformats.org/officeDocument/2006/relationships/hyperlink" Target="https://search.ancestryinstitution.com/aird/search/db.aspx?dbid=2238" TargetMode="External"/><Relationship Id="rId3260" Type="http://schemas.openxmlformats.org/officeDocument/2006/relationships/hyperlink" Target="https://search.ancestryinstitution.com/aird/search/db.aspx?dbid=60629" TargetMode="External"/><Relationship Id="rId181" Type="http://schemas.openxmlformats.org/officeDocument/2006/relationships/hyperlink" Target="https://ancestry.com/" TargetMode="External"/><Relationship Id="rId1905" Type="http://schemas.openxmlformats.org/officeDocument/2006/relationships/hyperlink" Target="https://search.ancestryinstitution.com/aird/search/db.aspx?dbid=1082" TargetMode="External"/><Relationship Id="rId3120" Type="http://schemas.openxmlformats.org/officeDocument/2006/relationships/hyperlink" Target="https://search.ancestryinstitution.com/aird/search/db.aspx?dbid=60593" TargetMode="External"/><Relationship Id="rId998" Type="http://schemas.openxmlformats.org/officeDocument/2006/relationships/hyperlink" Target="https://catalog.archives.gov/search?q=A3999&amp;f.ancestorNaIds=3432913&amp;sort=naIdSort%20asc" TargetMode="External"/><Relationship Id="rId2679" Type="http://schemas.openxmlformats.org/officeDocument/2006/relationships/hyperlink" Target="https://search.ancestryinstitution.com/aird/search/db.aspx?dbid=2502" TargetMode="External"/><Relationship Id="rId2886" Type="http://schemas.openxmlformats.org/officeDocument/2006/relationships/hyperlink" Target="https://search.ancestryinstitution.com/aird/search/db.aspx?dbid=2507" TargetMode="External"/><Relationship Id="rId858" Type="http://schemas.openxmlformats.org/officeDocument/2006/relationships/hyperlink" Target="https://search.ancestryinstitution.com/aird/search/db.aspx?dbid=9112" TargetMode="External"/><Relationship Id="rId1488" Type="http://schemas.openxmlformats.org/officeDocument/2006/relationships/hyperlink" Target="https://search.ancestryinstitution.com/aird/search/db.aspx?dbid=1264" TargetMode="External"/><Relationship Id="rId1695" Type="http://schemas.openxmlformats.org/officeDocument/2006/relationships/hyperlink" Target="https://search.ancestryinstitution.com/aird/search/db.aspx?dbid=8758" TargetMode="External"/><Relationship Id="rId2539" Type="http://schemas.openxmlformats.org/officeDocument/2006/relationships/hyperlink" Target="https://catalog.archives.gov/search?q=*:*&amp;f.ancestorNaIds=2169533&amp;sort=naIdSort%20asc" TargetMode="External"/><Relationship Id="rId2746" Type="http://schemas.openxmlformats.org/officeDocument/2006/relationships/hyperlink" Target="https://catalog.archives.gov/search?q=*:*&amp;f.ancestorNaIds=3319522&amp;sort=naIdSort%20asc" TargetMode="External"/><Relationship Id="rId2953" Type="http://schemas.openxmlformats.org/officeDocument/2006/relationships/hyperlink" Target="https://catalog.archives.gov/search?q=*:*&amp;f.ancestorNaIds=4644630&amp;sort=naIdSort%20asc" TargetMode="External"/><Relationship Id="rId718" Type="http://schemas.openxmlformats.org/officeDocument/2006/relationships/hyperlink" Target="https://catalog.archives.gov/id/2642179" TargetMode="External"/><Relationship Id="rId925" Type="http://schemas.openxmlformats.org/officeDocument/2006/relationships/hyperlink" Target="https://catalog.archives.gov/search?q=A3920&amp;f.ancestorNaIds=3039655" TargetMode="External"/><Relationship Id="rId1348" Type="http://schemas.openxmlformats.org/officeDocument/2006/relationships/hyperlink" Target="https://familysearch.org/search/collection/1932409" TargetMode="External"/><Relationship Id="rId1555" Type="http://schemas.openxmlformats.org/officeDocument/2006/relationships/hyperlink" Target="https://search.ancestryinstitution.com/aird/search/db.aspx?dbid=8755" TargetMode="External"/><Relationship Id="rId1762" Type="http://schemas.openxmlformats.org/officeDocument/2006/relationships/hyperlink" Target="https://familysearch.org/search/collection/1876434" TargetMode="External"/><Relationship Id="rId2606" Type="http://schemas.openxmlformats.org/officeDocument/2006/relationships/hyperlink" Target="https://catalog.archives.gov/id/2517183" TargetMode="External"/><Relationship Id="rId1208" Type="http://schemas.openxmlformats.org/officeDocument/2006/relationships/hyperlink" Target="https://familysearch.org/search/collection/1803765" TargetMode="External"/><Relationship Id="rId1415" Type="http://schemas.openxmlformats.org/officeDocument/2006/relationships/hyperlink" Target="https://www.fold3.com/title/79/george-washington-correspondence" TargetMode="External"/><Relationship Id="rId2813" Type="http://schemas.openxmlformats.org/officeDocument/2006/relationships/hyperlink" Target="https://search.ancestryinstitution.com/aird/search/db.aspx?dbid=2500" TargetMode="External"/><Relationship Id="rId54" Type="http://schemas.openxmlformats.org/officeDocument/2006/relationships/hyperlink" Target="https://catalog.archives.gov/search-within/2679284?availableOnline=true&amp;sort=naId%3Aasc" TargetMode="External"/><Relationship Id="rId1622" Type="http://schemas.openxmlformats.org/officeDocument/2006/relationships/hyperlink" Target="https://catalog.archives.gov/search?q=M1028&amp;f.ancestorNaIds=654520" TargetMode="External"/><Relationship Id="rId2189" Type="http://schemas.openxmlformats.org/officeDocument/2006/relationships/hyperlink" Target="https://search.ancestryinstitution.com/aird/search/db.aspx?dbid=2498" TargetMode="External"/><Relationship Id="rId2396" Type="http://schemas.openxmlformats.org/officeDocument/2006/relationships/hyperlink" Target="https://familysearch.org/search/collection/2173973" TargetMode="External"/><Relationship Id="rId3447" Type="http://schemas.openxmlformats.org/officeDocument/2006/relationships/hyperlink" Target="https://familysearch.org/search/collection/2126719" TargetMode="External"/><Relationship Id="rId368" Type="http://schemas.openxmlformats.org/officeDocument/2006/relationships/hyperlink" Target="https://search.ancestryinstitution.com/aird/search/db.aspx?dbid=1027" TargetMode="External"/><Relationship Id="rId575" Type="http://schemas.openxmlformats.org/officeDocument/2006/relationships/hyperlink" Target="https://catalog.archives.gov/search?q=*:*&amp;f.ancestorNaIds=2669423&amp;sort=naIdSort%20asc" TargetMode="External"/><Relationship Id="rId782" Type="http://schemas.openxmlformats.org/officeDocument/2006/relationships/hyperlink" Target="https://search.ancestryinstitution.com/aird/search/db.aspx?dbid=9220" TargetMode="External"/><Relationship Id="rId2049" Type="http://schemas.openxmlformats.org/officeDocument/2006/relationships/hyperlink" Target="https://search.ancestryinstitution.com/aird/search/db.aspx?dbid=8842" TargetMode="External"/><Relationship Id="rId2256" Type="http://schemas.openxmlformats.org/officeDocument/2006/relationships/hyperlink" Target="https://search.ancestryinstitution.com/aird/search/db.aspx?dbid=60614" TargetMode="External"/><Relationship Id="rId2463" Type="http://schemas.openxmlformats.org/officeDocument/2006/relationships/hyperlink" Target="https://catalog.archives.gov/search?q=*:*&amp;f.ancestorNaIds=1253349&amp;sort=naIdSort%20asc" TargetMode="External"/><Relationship Id="rId2670" Type="http://schemas.openxmlformats.org/officeDocument/2006/relationships/hyperlink" Target="https://www.fold3.com/title_816/wwii_draft_registration_cards" TargetMode="External"/><Relationship Id="rId3307" Type="http://schemas.openxmlformats.org/officeDocument/2006/relationships/hyperlink" Target="https://www.fold3.com/title_816/wwii_draft_registration_cards" TargetMode="External"/><Relationship Id="rId3514" Type="http://schemas.openxmlformats.org/officeDocument/2006/relationships/hyperlink" Target="https://catalog.archives.gov/search?q=*:*&amp;f.ancestorNaIds=2791287&amp;sort=naIdSort%20asc" TargetMode="External"/><Relationship Id="rId228" Type="http://schemas.openxmlformats.org/officeDocument/2006/relationships/hyperlink" Target="http://www.footnote.com/title_864/" TargetMode="External"/><Relationship Id="rId435" Type="http://schemas.openxmlformats.org/officeDocument/2006/relationships/hyperlink" Target="https://search.ancestryinstitution.com/search/db.aspx?dbid=1227" TargetMode="External"/><Relationship Id="rId642" Type="http://schemas.openxmlformats.org/officeDocument/2006/relationships/hyperlink" Target="https://catalog.archives.gov/search?q=*:*&amp;f.ancestorNaIds=2789096&amp;sort=naIdSort%20asc" TargetMode="External"/><Relationship Id="rId1065" Type="http://schemas.openxmlformats.org/officeDocument/2006/relationships/hyperlink" Target="https://search.ancestryinstitution.com/aird/search/db.aspx?dbid=60579" TargetMode="External"/><Relationship Id="rId1272" Type="http://schemas.openxmlformats.org/officeDocument/2006/relationships/hyperlink" Target="https://catalog.archives.gov/search?q=M322&amp;f.ancestorNaIds=586957" TargetMode="External"/><Relationship Id="rId2116" Type="http://schemas.openxmlformats.org/officeDocument/2006/relationships/hyperlink" Target="https://search.ancestryinstitution.com/aird/search/db.aspx?dbid=2117" TargetMode="External"/><Relationship Id="rId2323" Type="http://schemas.openxmlformats.org/officeDocument/2006/relationships/hyperlink" Target="http://www.fold3.com/title_764/" TargetMode="External"/><Relationship Id="rId2530" Type="http://schemas.openxmlformats.org/officeDocument/2006/relationships/hyperlink" Target="https://catalog.archives.gov/search?q=*:*&amp;f.ancestorNaIds=2118219&amp;sort=naIdSort%20asc" TargetMode="External"/><Relationship Id="rId502" Type="http://schemas.openxmlformats.org/officeDocument/2006/relationships/hyperlink" Target="https://search.ancestryinstitution.com/aird/search/db.aspx?dbid=2138" TargetMode="External"/><Relationship Id="rId1132" Type="http://schemas.openxmlformats.org/officeDocument/2006/relationships/hyperlink" Target="https://catalog.archives.gov/id/3514915" TargetMode="External"/><Relationship Id="rId3097" Type="http://schemas.openxmlformats.org/officeDocument/2006/relationships/hyperlink" Target="https://catalog.archives.gov/search?q=*:*&amp;f.ancestorNaIds=5710206&amp;sort=titleSort%20asc" TargetMode="External"/><Relationship Id="rId1949" Type="http://schemas.openxmlformats.org/officeDocument/2006/relationships/hyperlink" Target="https://search.ancestry.com/search/db.aspx?dbid=1107" TargetMode="External"/><Relationship Id="rId3164" Type="http://schemas.openxmlformats.org/officeDocument/2006/relationships/hyperlink" Target="http://familysearch.org/" TargetMode="External"/><Relationship Id="rId292" Type="http://schemas.openxmlformats.org/officeDocument/2006/relationships/hyperlink" Target="https://search.ancestryinstitution.com/aird/search/db.aspx?dbid=3657" TargetMode="External"/><Relationship Id="rId1809" Type="http://schemas.openxmlformats.org/officeDocument/2006/relationships/hyperlink" Target="https://www.fold3.com/title/98/naturalization-index-ma" TargetMode="External"/><Relationship Id="rId3371" Type="http://schemas.openxmlformats.org/officeDocument/2006/relationships/hyperlink" Target="https://www.familysearch.org/search/catalog/3029446" TargetMode="External"/><Relationship Id="rId2180" Type="http://schemas.openxmlformats.org/officeDocument/2006/relationships/hyperlink" Target="https://search.ancestryinstitution.com/aird/search/db.aspx?dbid=1002" TargetMode="External"/><Relationship Id="rId3024" Type="http://schemas.openxmlformats.org/officeDocument/2006/relationships/hyperlink" Target="https://search.ancestryinstitution.com/aird/search/db.aspx?dbid=2507" TargetMode="External"/><Relationship Id="rId3231" Type="http://schemas.openxmlformats.org/officeDocument/2006/relationships/hyperlink" Target="http://familysearch.org/" TargetMode="External"/><Relationship Id="rId152" Type="http://schemas.openxmlformats.org/officeDocument/2006/relationships/hyperlink" Target="https://catalog.archives.gov/search-within/2663437?availableOnline=true&amp;sort=naId%3Aasc" TargetMode="External"/><Relationship Id="rId2040" Type="http://schemas.openxmlformats.org/officeDocument/2006/relationships/hyperlink" Target="https://catalog.archives.gov/search?q=m1946%20fold3&amp;sort=naIdSort%20asc&amp;f.level=fileunit&amp;f.recordGroupNoCollectionId=260&amp;f.oldScope=online" TargetMode="External"/><Relationship Id="rId2997" Type="http://schemas.openxmlformats.org/officeDocument/2006/relationships/hyperlink" Target="https://search.ancestryinstitution.com/aird/search/db.aspx?dbid=2507" TargetMode="External"/><Relationship Id="rId969" Type="http://schemas.openxmlformats.org/officeDocument/2006/relationships/hyperlink" Target="https://catalog.archives.gov/search?q=A3967&amp;f.ancestorNaIds=3021119&amp;sort=naIdSort%20asc" TargetMode="External"/><Relationship Id="rId1599" Type="http://schemas.openxmlformats.org/officeDocument/2006/relationships/hyperlink" Target="https://search.ancestryinstitution.com/aird/search/db.aspx?dbid=1267" TargetMode="External"/><Relationship Id="rId1459" Type="http://schemas.openxmlformats.org/officeDocument/2006/relationships/hyperlink" Target="https://search.ancestryinstitution.com/aird/search/db.aspx?dbid=2126" TargetMode="External"/><Relationship Id="rId2857" Type="http://schemas.openxmlformats.org/officeDocument/2006/relationships/hyperlink" Target="https://catalog.archives.gov/search-within/4492458" TargetMode="External"/><Relationship Id="rId98" Type="http://schemas.openxmlformats.org/officeDocument/2006/relationships/hyperlink" Target="https://search.ancestryinstitution.com/aird/search/db.aspx?dbid=9220" TargetMode="External"/><Relationship Id="rId829" Type="http://schemas.openxmlformats.org/officeDocument/2006/relationships/hyperlink" Target="https://search.ancestryinstitution.com/aird/search/db.aspx?dbid=60501" TargetMode="External"/><Relationship Id="rId1666" Type="http://schemas.openxmlformats.org/officeDocument/2006/relationships/hyperlink" Target="https://search.ancestryinstitution.com/search/db.aspx?dbid=1629" TargetMode="External"/><Relationship Id="rId1873" Type="http://schemas.openxmlformats.org/officeDocument/2006/relationships/hyperlink" Target="https://www.fold3.com/title/105/naturalization-index-ny-western" TargetMode="External"/><Relationship Id="rId2717" Type="http://schemas.openxmlformats.org/officeDocument/2006/relationships/hyperlink" Target="https://www.fold3.com/title_816/wwii_draft_registration_cards" TargetMode="External"/><Relationship Id="rId2924" Type="http://schemas.openxmlformats.org/officeDocument/2006/relationships/hyperlink" Target="https://catalog.archives.gov/search?q=*:*&amp;f.ancestorNaIds=4522208&amp;sort=naIdSort%20asc" TargetMode="External"/><Relationship Id="rId1319" Type="http://schemas.openxmlformats.org/officeDocument/2006/relationships/hyperlink" Target="https://catalog.archives.gov/search-within/300398?page=2&amp;q=record.microformPublications.identifier%3AM397&amp;sort=title%3Aasc" TargetMode="External"/><Relationship Id="rId1526" Type="http://schemas.openxmlformats.org/officeDocument/2006/relationships/hyperlink" Target="https://search.ancestryinstitution.com/aird/search/db.aspx?dbid=1264" TargetMode="External"/><Relationship Id="rId1733" Type="http://schemas.openxmlformats.org/officeDocument/2006/relationships/hyperlink" Target="https://search.ancestryinstitution.com/aird/search/db.aspx?dbid=7949" TargetMode="External"/><Relationship Id="rId1940" Type="http://schemas.openxmlformats.org/officeDocument/2006/relationships/hyperlink" Target="http://www.fold3.com/title_698/civil_war_soldiers_union_colored_troops/" TargetMode="External"/><Relationship Id="rId25" Type="http://schemas.openxmlformats.org/officeDocument/2006/relationships/hyperlink" Target="https://search.ancestryinstitution.com/aird/search/db.aspx?dbid=9220" TargetMode="External"/><Relationship Id="rId1800" Type="http://schemas.openxmlformats.org/officeDocument/2006/relationships/hyperlink" Target="https://search.ancestryinstitution.com/aird/search/db.aspx?dbid=1554" TargetMode="External"/><Relationship Id="rId479" Type="http://schemas.openxmlformats.org/officeDocument/2006/relationships/hyperlink" Target="https://www.familysearch.org/search/collection/2443336" TargetMode="External"/><Relationship Id="rId686" Type="http://schemas.openxmlformats.org/officeDocument/2006/relationships/hyperlink" Target="https://catalog.archives.gov/search?q=A3601&amp;f.ancestorNaIds=2806076" TargetMode="External"/><Relationship Id="rId893" Type="http://schemas.openxmlformats.org/officeDocument/2006/relationships/hyperlink" Target="https://catalog.archives.gov/search-within/2824981" TargetMode="External"/><Relationship Id="rId2367" Type="http://schemas.openxmlformats.org/officeDocument/2006/relationships/hyperlink" Target="https://catalog.archives.gov/search?q=*:*&amp;f.ancestorNaIds=788678&amp;sort=naIdSort%20asc" TargetMode="External"/><Relationship Id="rId2574" Type="http://schemas.openxmlformats.org/officeDocument/2006/relationships/hyperlink" Target="https://search.ancestryinstitution.com/aird/search/db.aspx?dbid=2500" TargetMode="External"/><Relationship Id="rId2781" Type="http://schemas.openxmlformats.org/officeDocument/2006/relationships/hyperlink" Target="https://search.ancestryinstitution.com/aird/search/db.aspx?dbid=1850" TargetMode="External"/><Relationship Id="rId3418" Type="http://schemas.openxmlformats.org/officeDocument/2006/relationships/hyperlink" Target="https://aad.archives.gov/aad/fielded-search.jsp?dt=2102&amp;cat=GP44&amp;tf=F&amp;bc=,sl" TargetMode="External"/><Relationship Id="rId339" Type="http://schemas.openxmlformats.org/officeDocument/2006/relationships/hyperlink" Target="http://familysearch.org/" TargetMode="External"/><Relationship Id="rId546" Type="http://schemas.openxmlformats.org/officeDocument/2006/relationships/hyperlink" Target="https://familysearch.org/search/collection/2443935" TargetMode="External"/><Relationship Id="rId753" Type="http://schemas.openxmlformats.org/officeDocument/2006/relationships/hyperlink" Target="https://ancestry.com/" TargetMode="External"/><Relationship Id="rId1176" Type="http://schemas.openxmlformats.org/officeDocument/2006/relationships/hyperlink" Target="http://www.footnote.com/title_859/" TargetMode="External"/><Relationship Id="rId1383" Type="http://schemas.openxmlformats.org/officeDocument/2006/relationships/hyperlink" Target="https://catalog.archives.gov/search-within/654530?q=record.microformPublications.identifier%3AM541&amp;sort=title%3Aasc" TargetMode="External"/><Relationship Id="rId2227" Type="http://schemas.openxmlformats.org/officeDocument/2006/relationships/hyperlink" Target="https://search.ancestryinstitution.com/aird/search/db.aspx?dbid=2375" TargetMode="External"/><Relationship Id="rId2434" Type="http://schemas.openxmlformats.org/officeDocument/2006/relationships/hyperlink" Target="https://catalog.archives.gov/search?q=*:*&amp;f.ancestorNaIds=1159403&amp;sort=naIdSort%20asc" TargetMode="External"/><Relationship Id="rId406" Type="http://schemas.openxmlformats.org/officeDocument/2006/relationships/hyperlink" Target="https://search.ancestryinstitution.com/search/db.aspx?dbid=1075" TargetMode="External"/><Relationship Id="rId960" Type="http://schemas.openxmlformats.org/officeDocument/2006/relationships/hyperlink" Target="https://catalog.archives.gov/search?q=A3957&amp;f.ancestorNaIds=2843146" TargetMode="External"/><Relationship Id="rId1036" Type="http://schemas.openxmlformats.org/officeDocument/2006/relationships/hyperlink" Target="https://catalog.archives.gov/search?q=A4051&amp;f.ancestorNaIds=2953522&amp;sort=naIdSort%20asc" TargetMode="External"/><Relationship Id="rId1243" Type="http://schemas.openxmlformats.org/officeDocument/2006/relationships/hyperlink" Target="https://catalog.archives.gov/search-within/300398?page=2&amp;q=record.microformPublications.identifier%3AM276&amp;sort=title%3Aasc" TargetMode="External"/><Relationship Id="rId1590" Type="http://schemas.openxmlformats.org/officeDocument/2006/relationships/hyperlink" Target="https://search.ancestryinstitution.com/aird/search/db.aspx?dbid=1309" TargetMode="External"/><Relationship Id="rId2641" Type="http://schemas.openxmlformats.org/officeDocument/2006/relationships/hyperlink" Target="https://catalog.archives.gov/search?q=*:*&amp;f.ancestorNaIds=2602411&amp;sort=naIdSort%20asc" TargetMode="External"/><Relationship Id="rId613" Type="http://schemas.openxmlformats.org/officeDocument/2006/relationships/hyperlink" Target="https://search.ancestryinstitution.com/aird/search/db.aspx?dbid=2257" TargetMode="External"/><Relationship Id="rId820" Type="http://schemas.openxmlformats.org/officeDocument/2006/relationships/hyperlink" Target="https://catalog.archives.gov/search?q=A3766&amp;f.ancestorNaIds=2842937&amp;sort=naIdSort%20asc" TargetMode="External"/><Relationship Id="rId1450" Type="http://schemas.openxmlformats.org/officeDocument/2006/relationships/hyperlink" Target="https://familysearch.org/search/collection/1473181" TargetMode="External"/><Relationship Id="rId2501" Type="http://schemas.openxmlformats.org/officeDocument/2006/relationships/hyperlink" Target="http://www.footnote.com/title_63/" TargetMode="External"/><Relationship Id="rId1103" Type="http://schemas.openxmlformats.org/officeDocument/2006/relationships/hyperlink" Target="https://catalog.archives.gov/search-within/3190100" TargetMode="External"/><Relationship Id="rId1310" Type="http://schemas.openxmlformats.org/officeDocument/2006/relationships/hyperlink" Target="http://www.fold3.com/title_834/" TargetMode="External"/><Relationship Id="rId3068" Type="http://schemas.openxmlformats.org/officeDocument/2006/relationships/hyperlink" Target="https://catalog.archives.gov/search?q=*:*&amp;f.ancestorNaIds=5635883&amp;sort=naIdSort%20asc" TargetMode="External"/><Relationship Id="rId3275" Type="http://schemas.openxmlformats.org/officeDocument/2006/relationships/hyperlink" Target="https://www.fold3.com/title_816/wwii_draft_registration_cards" TargetMode="External"/><Relationship Id="rId3482" Type="http://schemas.openxmlformats.org/officeDocument/2006/relationships/hyperlink" Target="https://catalog.archives.gov/search?q=*:*&amp;f.ancestorNaIds=6857840&amp;sort=naIdSort%20asc" TargetMode="External"/><Relationship Id="rId196" Type="http://schemas.openxmlformats.org/officeDocument/2006/relationships/hyperlink" Target="https://www.fold3.com/" TargetMode="External"/><Relationship Id="rId2084" Type="http://schemas.openxmlformats.org/officeDocument/2006/relationships/hyperlink" Target="https://search.ancestryinstitution.com/aird/search/db.aspx?dbid=7484" TargetMode="External"/><Relationship Id="rId2291" Type="http://schemas.openxmlformats.org/officeDocument/2006/relationships/hyperlink" Target="https://search.ancestryinstitution.com/aird/search/db.aspx?dbid=2163" TargetMode="External"/><Relationship Id="rId3135" Type="http://schemas.openxmlformats.org/officeDocument/2006/relationships/hyperlink" Target="https://catalog.archives.gov/search?q=*:*&amp;f.ancestorNaIds=5833879&amp;sort=naIdSort%20asc" TargetMode="External"/><Relationship Id="rId3342" Type="http://schemas.openxmlformats.org/officeDocument/2006/relationships/hyperlink" Target="http://familysearch.org/" TargetMode="External"/><Relationship Id="rId263" Type="http://schemas.openxmlformats.org/officeDocument/2006/relationships/hyperlink" Target="https://catalog.archives.gov/search?q=*:*&amp;f.parentNaId=1244180" TargetMode="External"/><Relationship Id="rId470" Type="http://schemas.openxmlformats.org/officeDocument/2006/relationships/hyperlink" Target="https://search.ancestryinstitution.com/search/db.aspx?dbid=1247" TargetMode="External"/><Relationship Id="rId2151" Type="http://schemas.openxmlformats.org/officeDocument/2006/relationships/hyperlink" Target="https://search.ancestryinstitution.com/aird/search/db.aspx?dbid=1002" TargetMode="External"/><Relationship Id="rId3202" Type="http://schemas.openxmlformats.org/officeDocument/2006/relationships/hyperlink" Target="https://familysearch.org/search/collection/2613134" TargetMode="External"/><Relationship Id="rId123" Type="http://schemas.openxmlformats.org/officeDocument/2006/relationships/hyperlink" Target="https://catalog.archives.gov/search-within/2717140?availableOnline=true&amp;sort=naId%3Aasc" TargetMode="External"/><Relationship Id="rId330" Type="http://schemas.openxmlformats.org/officeDocument/2006/relationships/hyperlink" Target="https://catalog.archives.gov/search?q=*:*&amp;f.ancestorNaIds=24493475" TargetMode="External"/><Relationship Id="rId2011" Type="http://schemas.openxmlformats.org/officeDocument/2006/relationships/hyperlink" Target="https://www.fold3.com/title/82/hesse-crown-jewels-court-martial" TargetMode="External"/><Relationship Id="rId2968" Type="http://schemas.openxmlformats.org/officeDocument/2006/relationships/hyperlink" Target="https://catalog.archives.gov/id/4684507" TargetMode="External"/><Relationship Id="rId1777" Type="http://schemas.openxmlformats.org/officeDocument/2006/relationships/hyperlink" Target="https://search.ancestryinstitution.com/aird/search/db.aspx?dbid=1136" TargetMode="External"/><Relationship Id="rId1984" Type="http://schemas.openxmlformats.org/officeDocument/2006/relationships/hyperlink" Target="https://catalog.archives.gov/search?q=*:*&amp;f.ancestorNaIds=5634865&amp;sort=naIdSort%20asc" TargetMode="External"/><Relationship Id="rId2828" Type="http://schemas.openxmlformats.org/officeDocument/2006/relationships/hyperlink" Target="https://search.ancestryinstitution.com/aird/search/db.aspx?dbid=2507" TargetMode="External"/><Relationship Id="rId69" Type="http://schemas.openxmlformats.org/officeDocument/2006/relationships/hyperlink" Target="https://search.ancestryinstitution.com/aird/search/db.aspx?dbid=2257" TargetMode="External"/><Relationship Id="rId1637" Type="http://schemas.openxmlformats.org/officeDocument/2006/relationships/hyperlink" Target="https://search.ancestryinstitution.com/aird/search/db.aspx?dbid=2135" TargetMode="External"/><Relationship Id="rId1844" Type="http://schemas.openxmlformats.org/officeDocument/2006/relationships/hyperlink" Target="https://search.ancestryinstitution.com/aird/search/db.aspx?dbid=1193" TargetMode="External"/><Relationship Id="rId1704" Type="http://schemas.openxmlformats.org/officeDocument/2006/relationships/hyperlink" Target="https://catalog.archives.gov/search?q=M1372&amp;f.ancestorNaIds=566612&amp;sort=naIdSort%20asc" TargetMode="External"/><Relationship Id="rId1911" Type="http://schemas.openxmlformats.org/officeDocument/2006/relationships/hyperlink" Target="https://search.ancestryinstitution.com/aird/search/db.aspx?dbid=1082" TargetMode="External"/><Relationship Id="rId797" Type="http://schemas.openxmlformats.org/officeDocument/2006/relationships/hyperlink" Target="https://catalog.archives.gov/search?q=A3723&amp;f.ancestorNaIds=2734701&amp;sort=naIdSort%20asc" TargetMode="External"/><Relationship Id="rId2478" Type="http://schemas.openxmlformats.org/officeDocument/2006/relationships/hyperlink" Target="https://catalog.archives.gov/search?q=*:*&amp;f.ancestorNaIds=1263018&amp;sort=naIdSort%20asc" TargetMode="External"/><Relationship Id="rId1287" Type="http://schemas.openxmlformats.org/officeDocument/2006/relationships/hyperlink" Target="https://www.fold3.com/title/62/continental-congress-misc" TargetMode="External"/><Relationship Id="rId2685" Type="http://schemas.openxmlformats.org/officeDocument/2006/relationships/hyperlink" Target="https://search.ancestryinstitution.com/aird/search/db.aspx?dbid=2509" TargetMode="External"/><Relationship Id="rId2892" Type="http://schemas.openxmlformats.org/officeDocument/2006/relationships/hyperlink" Target="https://catalog.archives.gov/search?q=*:*&amp;f.ancestorNaIds=4503236&amp;sort=titleSort%20asc" TargetMode="External"/><Relationship Id="rId3529" Type="http://schemas.openxmlformats.org/officeDocument/2006/relationships/comments" Target="../comments1.xml"/><Relationship Id="rId657" Type="http://schemas.openxmlformats.org/officeDocument/2006/relationships/hyperlink" Target="https://catalog.archives.gov/search?q=*:*&amp;f.ancestorNaIds=2363850" TargetMode="External"/><Relationship Id="rId864" Type="http://schemas.openxmlformats.org/officeDocument/2006/relationships/hyperlink" Target="https://catalog.archives.gov/search?q=A3829&amp;f.ancestorNaIds=2983387&amp;sort=naIdSort%20asc" TargetMode="External"/><Relationship Id="rId1494" Type="http://schemas.openxmlformats.org/officeDocument/2006/relationships/hyperlink" Target="https://search.ancestryinstitution.com/aird/search/db.aspx?dbid=1264" TargetMode="External"/><Relationship Id="rId2338" Type="http://schemas.openxmlformats.org/officeDocument/2006/relationships/hyperlink" Target="https://catalog.archives.gov/search?q=*:*&amp;f.ancestorNaIds=721447&amp;sort=naIdSort%20asc" TargetMode="External"/><Relationship Id="rId2545" Type="http://schemas.openxmlformats.org/officeDocument/2006/relationships/hyperlink" Target="https://familysearch.org/search/collection/1916286" TargetMode="External"/><Relationship Id="rId2752" Type="http://schemas.openxmlformats.org/officeDocument/2006/relationships/hyperlink" Target="https://search.ancestryinstitution.com/aird/search/db.aspx?dbid=2506" TargetMode="External"/><Relationship Id="rId517" Type="http://schemas.openxmlformats.org/officeDocument/2006/relationships/hyperlink" Target="https://catalog.archives.gov/search?q=*:*&amp;f.ancestorNaIds=3887372&amp;sort=naIdSort%20asc" TargetMode="External"/><Relationship Id="rId724" Type="http://schemas.openxmlformats.org/officeDocument/2006/relationships/hyperlink" Target="https://search.ancestryinstitution.com/aird/search/db.aspx?dbid=9119" TargetMode="External"/><Relationship Id="rId931" Type="http://schemas.openxmlformats.org/officeDocument/2006/relationships/hyperlink" Target="https://search.ancestryinstitution.com/aird/search/db.aspx?dbid=8722" TargetMode="External"/><Relationship Id="rId1147" Type="http://schemas.openxmlformats.org/officeDocument/2006/relationships/hyperlink" Target="https://catalog.archives.gov/search?q=A4196&amp;f.ancestorNaIds=3535490&amp;sort=naIdSort%20asc" TargetMode="External"/><Relationship Id="rId1354" Type="http://schemas.openxmlformats.org/officeDocument/2006/relationships/hyperlink" Target="https://familysearch.org/search/collection/1845948" TargetMode="External"/><Relationship Id="rId1561" Type="http://schemas.openxmlformats.org/officeDocument/2006/relationships/hyperlink" Target="https://www.fold3.com/title/456/photos-truman" TargetMode="External"/><Relationship Id="rId2405" Type="http://schemas.openxmlformats.org/officeDocument/2006/relationships/hyperlink" Target="https://familysearch.org/search/collection/2173973" TargetMode="External"/><Relationship Id="rId2612" Type="http://schemas.openxmlformats.org/officeDocument/2006/relationships/hyperlink" Target="https://catalog.archives.gov/search?q=*:*&amp;f.ancestorNaIds=%202521156&amp;sort=naIdSort%20asc" TargetMode="External"/><Relationship Id="rId60" Type="http://schemas.openxmlformats.org/officeDocument/2006/relationships/hyperlink" Target="https://catalog.archives.gov/search-within/2827592?availableOnline=true&amp;sort=naId%3Aasc" TargetMode="External"/><Relationship Id="rId1007" Type="http://schemas.openxmlformats.org/officeDocument/2006/relationships/hyperlink" Target="https://catalog.archives.gov/search?q=A4009&amp;f.ancestorNaIds=2803268" TargetMode="External"/><Relationship Id="rId1214" Type="http://schemas.openxmlformats.org/officeDocument/2006/relationships/hyperlink" Target="https://www.fold3.com/title/29/civil-war-service-records-cmsr-confederate-confederate-government-csa" TargetMode="External"/><Relationship Id="rId1421" Type="http://schemas.openxmlformats.org/officeDocument/2006/relationships/hyperlink" Target="https://search.ancestryinstitution.com/aird/search/db.aspx?dbid=1059" TargetMode="External"/><Relationship Id="rId3179" Type="http://schemas.openxmlformats.org/officeDocument/2006/relationships/hyperlink" Target="https://catalog.archives.gov/search-within/6160475" TargetMode="External"/><Relationship Id="rId3386" Type="http://schemas.openxmlformats.org/officeDocument/2006/relationships/hyperlink" Target="https://catalog.archives.gov/search?q=*:*&amp;f.ancestorNaIds=1187483&amp;sort=naIdSort%20asc" TargetMode="External"/><Relationship Id="rId2195" Type="http://schemas.openxmlformats.org/officeDocument/2006/relationships/hyperlink" Target="https://search.ancestryinstitution.com/aird/search/db.aspx?dbid=1850" TargetMode="External"/><Relationship Id="rId3039" Type="http://schemas.openxmlformats.org/officeDocument/2006/relationships/hyperlink" Target="https://catalog.archives.gov/search?q=*:*&amp;f.ancestorNaIds=4719597&amp;sort=naIdSort%20asc" TargetMode="External"/><Relationship Id="rId3246" Type="http://schemas.openxmlformats.org/officeDocument/2006/relationships/hyperlink" Target="https://catalog.archives.gov/search-within/7551468" TargetMode="External"/><Relationship Id="rId3453" Type="http://schemas.openxmlformats.org/officeDocument/2006/relationships/hyperlink" Target="https://www.fold3.com/page/104-naturalization-records-of-the-u-s-circuit-court-for-the-eastern-district-of-louisiana-new-orleans-division-petitions-1838-1861-p2233" TargetMode="External"/><Relationship Id="rId167" Type="http://schemas.openxmlformats.org/officeDocument/2006/relationships/hyperlink" Target="https://catalog.archives.gov/search-within/2990256?availableOnline=true&amp;sort=naId%3Aasc" TargetMode="External"/><Relationship Id="rId374" Type="http://schemas.openxmlformats.org/officeDocument/2006/relationships/hyperlink" Target="https://www.familysearch.org/search/collection/2329948" TargetMode="External"/><Relationship Id="rId581" Type="http://schemas.openxmlformats.org/officeDocument/2006/relationships/hyperlink" Target="https://catalog.archives.gov/search?q=*:*&amp;f.ancestorNaIds=2642537&amp;sort=naIdSort%20asc" TargetMode="External"/><Relationship Id="rId2055" Type="http://schemas.openxmlformats.org/officeDocument/2006/relationships/hyperlink" Target="https://familysearch.org/search/collection/1932394" TargetMode="External"/><Relationship Id="rId2262" Type="http://schemas.openxmlformats.org/officeDocument/2006/relationships/hyperlink" Target="http://www.fold3.com/title_654" TargetMode="External"/><Relationship Id="rId3106" Type="http://schemas.openxmlformats.org/officeDocument/2006/relationships/hyperlink" Target="https://www.familysearch.org/search/collection/2075263" TargetMode="External"/><Relationship Id="rId234" Type="http://schemas.openxmlformats.org/officeDocument/2006/relationships/hyperlink" Target="http://www.footnote.com/title_913/" TargetMode="External"/><Relationship Id="rId3313" Type="http://schemas.openxmlformats.org/officeDocument/2006/relationships/hyperlink" Target="https://search.ancestryinstitution.com/aird/search/db.aspx?dbid=2238" TargetMode="External"/><Relationship Id="rId3520" Type="http://schemas.openxmlformats.org/officeDocument/2006/relationships/hyperlink" Target="https://search.ancestryinstitution.com/aird/search/db.aspx?dbid=8758" TargetMode="External"/><Relationship Id="rId441" Type="http://schemas.openxmlformats.org/officeDocument/2006/relationships/hyperlink" Target="https://www.familysearch.org/search/collection/2467808" TargetMode="External"/><Relationship Id="rId1071" Type="http://schemas.openxmlformats.org/officeDocument/2006/relationships/hyperlink" Target="https://catalog.archives.gov/search?q=A4088&amp;f.ancestorNaIds=3684373&amp;sort=naIdSort%20asc" TargetMode="External"/><Relationship Id="rId2122" Type="http://schemas.openxmlformats.org/officeDocument/2006/relationships/hyperlink" Target="http://www.footnote.com/title_762/" TargetMode="External"/><Relationship Id="rId301" Type="http://schemas.openxmlformats.org/officeDocument/2006/relationships/hyperlink" Target="https://drive.google.com/file/d/12blFKim7Mj4Fcz0yvzpJYKt10t0vNzrf/view" TargetMode="External"/><Relationship Id="rId1888" Type="http://schemas.openxmlformats.org/officeDocument/2006/relationships/hyperlink" Target="https://catalog.archives.gov/search?q=*:*&amp;f.ancestorNaIds=4529406&amp;sort=naIdSort%20asc" TargetMode="External"/><Relationship Id="rId2939" Type="http://schemas.openxmlformats.org/officeDocument/2006/relationships/hyperlink" Target="https://catalog.archives.gov/search?q=*:*&amp;f.ancestorNaIds=4527091&amp;sort=naIdSort%20asc" TargetMode="External"/><Relationship Id="rId1748" Type="http://schemas.openxmlformats.org/officeDocument/2006/relationships/hyperlink" Target="https://familysearch.org/search/collection/2185163" TargetMode="External"/><Relationship Id="rId1955" Type="http://schemas.openxmlformats.org/officeDocument/2006/relationships/hyperlink" Target="https://catalog.archives.gov/search-within/300398?page=2&amp;q=record.microformPublications.identifier%3AM1819&amp;sort=title%3Aasc" TargetMode="External"/><Relationship Id="rId3170" Type="http://schemas.openxmlformats.org/officeDocument/2006/relationships/hyperlink" Target="https://search.ancestryinstitution.com/aird/search/db.aspx?dbid=2502" TargetMode="External"/><Relationship Id="rId1608" Type="http://schemas.openxmlformats.org/officeDocument/2006/relationships/hyperlink" Target="https://search.ancestryinstitution.com/aird/search/db.aspx?dbid=1248" TargetMode="External"/><Relationship Id="rId1815" Type="http://schemas.openxmlformats.org/officeDocument/2006/relationships/hyperlink" Target="https://search.ancestryinstitution.com/aird/search/db.aspx?dbid=1629" TargetMode="External"/><Relationship Id="rId3030" Type="http://schemas.openxmlformats.org/officeDocument/2006/relationships/hyperlink" Target="https://search.ancestryinstitution.com/aird/search/db.aspx?dbid=2507" TargetMode="External"/><Relationship Id="rId2589" Type="http://schemas.openxmlformats.org/officeDocument/2006/relationships/hyperlink" Target="https://search.ancestryinstitution.com/aird/search/db.aspx?dbid=2500" TargetMode="External"/><Relationship Id="rId2796" Type="http://schemas.openxmlformats.org/officeDocument/2006/relationships/hyperlink" Target="https://search.ancestryinstitution.com/aird/search/db.aspx?dbid=2509" TargetMode="External"/><Relationship Id="rId768" Type="http://schemas.openxmlformats.org/officeDocument/2006/relationships/hyperlink" Target="https://catalog.archives.gov/search?q=A3683&amp;f.ancestorNaIds=4492481" TargetMode="External"/><Relationship Id="rId975" Type="http://schemas.openxmlformats.org/officeDocument/2006/relationships/hyperlink" Target="https://search.ancestryinstitution.com/aird/search/db.aspx?dbid=2980" TargetMode="External"/><Relationship Id="rId1398" Type="http://schemas.openxmlformats.org/officeDocument/2006/relationships/hyperlink" Target="http://www.fold3.com/title_812/" TargetMode="External"/><Relationship Id="rId2449" Type="http://schemas.openxmlformats.org/officeDocument/2006/relationships/hyperlink" Target="https://catalog.archives.gov/search?q=*:*&amp;f.ancestorNaIds=1244181&amp;sort=naIdSort%20asc" TargetMode="External"/><Relationship Id="rId2656" Type="http://schemas.openxmlformats.org/officeDocument/2006/relationships/hyperlink" Target="https://catalog.archives.gov/search?q=*:*&amp;f.ancestorNaIds=2629233&amp;sort=naIdSort%20asc" TargetMode="External"/><Relationship Id="rId2863" Type="http://schemas.openxmlformats.org/officeDocument/2006/relationships/hyperlink" Target="https://www.familysearch.org/wiki/en/Puerto_Rico,_Naturalization_Records_-_FamilySearch_Historical_Records" TargetMode="External"/><Relationship Id="rId628" Type="http://schemas.openxmlformats.org/officeDocument/2006/relationships/hyperlink" Target="https://catalog.archives.gov/id/2990168" TargetMode="External"/><Relationship Id="rId835" Type="http://schemas.openxmlformats.org/officeDocument/2006/relationships/hyperlink" Target="https://catalog.archives.gov/id/3298200" TargetMode="External"/><Relationship Id="rId1258" Type="http://schemas.openxmlformats.org/officeDocument/2006/relationships/hyperlink" Target="https://search.ancestry.com/search/db.aspx?dbid=2322" TargetMode="External"/><Relationship Id="rId1465" Type="http://schemas.openxmlformats.org/officeDocument/2006/relationships/hyperlink" Target="https://search.ancestryinstitution.com/aird/search/db.aspx?dbid=1225" TargetMode="External"/><Relationship Id="rId1672" Type="http://schemas.openxmlformats.org/officeDocument/2006/relationships/hyperlink" Target="https://search.ancestryinstitution.com/search/db.aspx?dbid=1629" TargetMode="External"/><Relationship Id="rId2309" Type="http://schemas.openxmlformats.org/officeDocument/2006/relationships/hyperlink" Target="https://catalog.archives.gov/search?q=*:*&amp;f.ancestorNaIds=648603&amp;sort=titleSort%20asc" TargetMode="External"/><Relationship Id="rId2516" Type="http://schemas.openxmlformats.org/officeDocument/2006/relationships/hyperlink" Target="https://search.ancestryinstitution.com/aird/search/db.aspx?dbid=1850" TargetMode="External"/><Relationship Id="rId2723" Type="http://schemas.openxmlformats.org/officeDocument/2006/relationships/hyperlink" Target="https://search.ancestryinstitution.com/aird/search/db.aspx?dbid=2504" TargetMode="External"/><Relationship Id="rId1118" Type="http://schemas.openxmlformats.org/officeDocument/2006/relationships/hyperlink" Target="https://catalog.archives.gov/search-within/3493126" TargetMode="External"/><Relationship Id="rId1325" Type="http://schemas.openxmlformats.org/officeDocument/2006/relationships/hyperlink" Target="https://familysearch.org/search/collection/1932427" TargetMode="External"/><Relationship Id="rId1532" Type="http://schemas.openxmlformats.org/officeDocument/2006/relationships/hyperlink" Target="https://familysearch.org/search/collection/2075263" TargetMode="External"/><Relationship Id="rId2930" Type="http://schemas.openxmlformats.org/officeDocument/2006/relationships/hyperlink" Target="https://catalog.archives.gov/search?q=*:*&amp;f.ancestorNaIds=4522256&amp;sort=naIdSort%20asc" TargetMode="External"/><Relationship Id="rId902" Type="http://schemas.openxmlformats.org/officeDocument/2006/relationships/hyperlink" Target="https://catalog.archives.gov/id/2827782" TargetMode="External"/><Relationship Id="rId3497" Type="http://schemas.openxmlformats.org/officeDocument/2006/relationships/hyperlink" Target="https://familysearch.org/search/collection/1916228" TargetMode="External"/><Relationship Id="rId31" Type="http://schemas.openxmlformats.org/officeDocument/2006/relationships/hyperlink" Target="https://catalog.archives.gov/search-within/2945979?availableOnline=true&amp;sort=naId%3Aasc" TargetMode="External"/><Relationship Id="rId2099" Type="http://schemas.openxmlformats.org/officeDocument/2006/relationships/hyperlink" Target="https://search.ancestryinstitution.com/aird/search/db.aspx?dbid=1217" TargetMode="External"/><Relationship Id="rId278" Type="http://schemas.openxmlformats.org/officeDocument/2006/relationships/hyperlink" Target="https://search.ancestryinstitution.com/aird/search/db.aspx?dbid=2502" TargetMode="External"/><Relationship Id="rId3357" Type="http://schemas.openxmlformats.org/officeDocument/2006/relationships/hyperlink" Target="https://catalog.archives.gov/search-within/78122507" TargetMode="External"/><Relationship Id="rId485" Type="http://schemas.openxmlformats.org/officeDocument/2006/relationships/hyperlink" Target="https://search.ancestryinstitution.com/search/db.aspx?dbid=1247" TargetMode="External"/><Relationship Id="rId692" Type="http://schemas.openxmlformats.org/officeDocument/2006/relationships/hyperlink" Target="https://search.ancestryinstitution.com/aird/search/db.aspx?dbid=9220" TargetMode="External"/><Relationship Id="rId2166" Type="http://schemas.openxmlformats.org/officeDocument/2006/relationships/hyperlink" Target="https://search.ancestryinstitution.com/aird/search/db.aspx?dbid=2509" TargetMode="External"/><Relationship Id="rId2373" Type="http://schemas.openxmlformats.org/officeDocument/2006/relationships/hyperlink" Target="https://familysearch.org/search/collection/2187007" TargetMode="External"/><Relationship Id="rId2580" Type="http://schemas.openxmlformats.org/officeDocument/2006/relationships/hyperlink" Target="https://search.ancestryinstitution.com/aird/search/db.aspx?dbid=2500" TargetMode="External"/><Relationship Id="rId3217" Type="http://schemas.openxmlformats.org/officeDocument/2006/relationships/hyperlink" Target="https://familysearch.org/search/collection/2174939" TargetMode="External"/><Relationship Id="rId3424" Type="http://schemas.openxmlformats.org/officeDocument/2006/relationships/hyperlink" Target="https://aad.archives.gov/aad/fielded-search.jsp?dt=180&amp;tf=F&amp;cat=SB302&amp;bc=sb,sl" TargetMode="External"/><Relationship Id="rId138" Type="http://schemas.openxmlformats.org/officeDocument/2006/relationships/hyperlink" Target="https://catalog.archives.gov/search-within/2789502?availableOnline=true&amp;sort=naId%3Aasc" TargetMode="External"/><Relationship Id="rId345" Type="http://schemas.openxmlformats.org/officeDocument/2006/relationships/hyperlink" Target="http://familysearch.org/" TargetMode="External"/><Relationship Id="rId552" Type="http://schemas.openxmlformats.org/officeDocument/2006/relationships/hyperlink" Target="https://catalog.archives.gov/search?q=*:*&amp;f.ancestorNaIds=2848439&amp;sort=naIdSort%20asc" TargetMode="External"/><Relationship Id="rId1182" Type="http://schemas.openxmlformats.org/officeDocument/2006/relationships/hyperlink" Target="https://familysearch.org/search/collection/1803955" TargetMode="External"/><Relationship Id="rId2026" Type="http://schemas.openxmlformats.org/officeDocument/2006/relationships/hyperlink" Target="http://www.fold3.com/title_754/usaca_german_external_assets_branch/" TargetMode="External"/><Relationship Id="rId2233" Type="http://schemas.openxmlformats.org/officeDocument/2006/relationships/hyperlink" Target="https://catalog.archives.gov/search?q=*:*&amp;f.ancestorNaIds=598884&amp;sort=naIdSort%20asc" TargetMode="External"/><Relationship Id="rId2440" Type="http://schemas.openxmlformats.org/officeDocument/2006/relationships/hyperlink" Target="https://search.ancestryinstitution.com/aird/search/db.aspx?dbid=2128" TargetMode="External"/><Relationship Id="rId205" Type="http://schemas.openxmlformats.org/officeDocument/2006/relationships/hyperlink" Target="https://search.ancestryinstitution.com/aird/search/db.aspx?dbid=2232" TargetMode="External"/><Relationship Id="rId412" Type="http://schemas.openxmlformats.org/officeDocument/2006/relationships/hyperlink" Target="https://search.ancestryinstitution.com/search/db.aspx?dbid=1075" TargetMode="External"/><Relationship Id="rId1042" Type="http://schemas.openxmlformats.org/officeDocument/2006/relationships/hyperlink" Target="https://catalog.archives.gov/id/3255135" TargetMode="External"/><Relationship Id="rId2300" Type="http://schemas.openxmlformats.org/officeDocument/2006/relationships/hyperlink" Target="https://catalog.archives.gov/search?q=*:*&amp;f.ancestorNaIds=647811&amp;sort=titleSort%20asc" TargetMode="External"/><Relationship Id="rId1999" Type="http://schemas.openxmlformats.org/officeDocument/2006/relationships/hyperlink" Target="https://search.ancestryinstitution.com/aird/search/db.aspx?dbid=1928" TargetMode="External"/><Relationship Id="rId1859" Type="http://schemas.openxmlformats.org/officeDocument/2006/relationships/hyperlink" Target="https://search.ancestry.com/search/db.aspx?dbid=1217" TargetMode="External"/><Relationship Id="rId3074" Type="http://schemas.openxmlformats.org/officeDocument/2006/relationships/hyperlink" Target="https://search.ancestryinstitution.com/aird/search/db.aspx?dbid=2501" TargetMode="External"/><Relationship Id="rId1719" Type="http://schemas.openxmlformats.org/officeDocument/2006/relationships/hyperlink" Target="https://catalog.archives.gov/search?q=*:*&amp;f.ancestorNaIds=1116809&amp;sort=naIdSort%20asc" TargetMode="External"/><Relationship Id="rId1926" Type="http://schemas.openxmlformats.org/officeDocument/2006/relationships/hyperlink" Target="https://familysearch.org/search/collection/1979426" TargetMode="External"/><Relationship Id="rId3281" Type="http://schemas.openxmlformats.org/officeDocument/2006/relationships/hyperlink" Target="https://www.fold3.com/title_816/wwii_draft_registration_cards" TargetMode="External"/><Relationship Id="rId2090" Type="http://schemas.openxmlformats.org/officeDocument/2006/relationships/hyperlink" Target="https://familysearch.org/search/collection/2299361" TargetMode="External"/><Relationship Id="rId3141" Type="http://schemas.openxmlformats.org/officeDocument/2006/relationships/hyperlink" Target="https://catalog.archives.gov/search-within/5888609" TargetMode="External"/><Relationship Id="rId3001" Type="http://schemas.openxmlformats.org/officeDocument/2006/relationships/hyperlink" Target="https://search.ancestryinstitution.com/aird/search/db.aspx?dbid=2507" TargetMode="External"/><Relationship Id="rId879" Type="http://schemas.openxmlformats.org/officeDocument/2006/relationships/hyperlink" Target="https://search.ancestryinstitution.com/aird/search/db.aspx?dbid=60882" TargetMode="External"/><Relationship Id="rId2767" Type="http://schemas.openxmlformats.org/officeDocument/2006/relationships/hyperlink" Target="https://catalog.archives.gov/id/3477986" TargetMode="External"/><Relationship Id="rId739" Type="http://schemas.openxmlformats.org/officeDocument/2006/relationships/hyperlink" Target="https://catalog.archives.gov/id/2877802" TargetMode="External"/><Relationship Id="rId1369" Type="http://schemas.openxmlformats.org/officeDocument/2006/relationships/hyperlink" Target="https://search.ancestryinstitution.com/aird/search/db.aspx?dbid=2344" TargetMode="External"/><Relationship Id="rId1576" Type="http://schemas.openxmlformats.org/officeDocument/2006/relationships/hyperlink" Target="http://www.fold3.com/title_771/" TargetMode="External"/><Relationship Id="rId2974" Type="http://schemas.openxmlformats.org/officeDocument/2006/relationships/hyperlink" Target="https://catalog.archives.gov/search?q=*:*&amp;f.ancestorNaIds=4688038&amp;sort=naIdSort%20asc" TargetMode="External"/><Relationship Id="rId946" Type="http://schemas.openxmlformats.org/officeDocument/2006/relationships/hyperlink" Target="https://catalog.archives.gov/search?q=*:*&amp;f.ancestorNaIds=2790578&amp;sort=naIdSort%20asc" TargetMode="External"/><Relationship Id="rId1229" Type="http://schemas.openxmlformats.org/officeDocument/2006/relationships/hyperlink" Target="https://familysearch.org/search/collection/1849624" TargetMode="External"/><Relationship Id="rId1783" Type="http://schemas.openxmlformats.org/officeDocument/2006/relationships/hyperlink" Target="https://www.fold3.com/title/117/naturalizations-pa-eastern" TargetMode="External"/><Relationship Id="rId1990" Type="http://schemas.openxmlformats.org/officeDocument/2006/relationships/hyperlink" Target="https://catalog.archives.gov/search?q=M1865&amp;f.ancestorNaIds=1055789&amp;f.level=fileUnit" TargetMode="External"/><Relationship Id="rId2627" Type="http://schemas.openxmlformats.org/officeDocument/2006/relationships/hyperlink" Target="http://www.fold3.com/title_765/" TargetMode="External"/><Relationship Id="rId2834" Type="http://schemas.openxmlformats.org/officeDocument/2006/relationships/hyperlink" Target="https://catalog.archives.gov/search?q=*:*&amp;f.ancestorNaIds=4477675&amp;sort=naIdSort%20asc" TargetMode="External"/><Relationship Id="rId75" Type="http://schemas.openxmlformats.org/officeDocument/2006/relationships/hyperlink" Target="https://search.ancestryinstitution.com/search/db.aspx?dbid=8722" TargetMode="External"/><Relationship Id="rId806" Type="http://schemas.openxmlformats.org/officeDocument/2006/relationships/hyperlink" Target="https://catalog.archives.gov/search?q=A3744&amp;f.ancestorNaIds=2839438" TargetMode="External"/><Relationship Id="rId1436" Type="http://schemas.openxmlformats.org/officeDocument/2006/relationships/hyperlink" Target="http://www.footnote.com/title_871/" TargetMode="External"/><Relationship Id="rId1643" Type="http://schemas.openxmlformats.org/officeDocument/2006/relationships/hyperlink" Target="http://www.fold3.com/title_809/" TargetMode="External"/><Relationship Id="rId1850" Type="http://schemas.openxmlformats.org/officeDocument/2006/relationships/hyperlink" Target="https://search.ancestryinstitution.com/aird/search/db.aspx?dbid=1554" TargetMode="External"/><Relationship Id="rId2901" Type="http://schemas.openxmlformats.org/officeDocument/2006/relationships/hyperlink" Target="https://search.ancestryinstitution.com/aird/search/db.aspx?dbid=2509" TargetMode="External"/><Relationship Id="rId1503" Type="http://schemas.openxmlformats.org/officeDocument/2006/relationships/hyperlink" Target="https://familysearch.org/search/collection/2075263" TargetMode="External"/><Relationship Id="rId1710" Type="http://schemas.openxmlformats.org/officeDocument/2006/relationships/hyperlink" Target="https://search.ancestryinstitution.com/aird/search/db.aspx?dbid=8945" TargetMode="External"/><Relationship Id="rId3468" Type="http://schemas.openxmlformats.org/officeDocument/2006/relationships/hyperlink" Target="https://catalog.archives.gov/search?q=T624&amp;f.recordGroupNoCollectionId=29" TargetMode="External"/><Relationship Id="rId389" Type="http://schemas.openxmlformats.org/officeDocument/2006/relationships/hyperlink" Target="https://catalog.archives.gov/search?q=*:*&amp;f.ancestorNaIds=4504610&amp;sort=naIdSort%20asc" TargetMode="External"/><Relationship Id="rId596" Type="http://schemas.openxmlformats.org/officeDocument/2006/relationships/hyperlink" Target="https://search.ancestryinstitution.com/aird/search/db.aspx?dbid=8842" TargetMode="External"/><Relationship Id="rId2277" Type="http://schemas.openxmlformats.org/officeDocument/2006/relationships/hyperlink" Target="https://catalog.archives.gov/search-within/619209" TargetMode="External"/><Relationship Id="rId2484" Type="http://schemas.openxmlformats.org/officeDocument/2006/relationships/hyperlink" Target="https://catalog.archives.gov/id/1307044" TargetMode="External"/><Relationship Id="rId2691" Type="http://schemas.openxmlformats.org/officeDocument/2006/relationships/hyperlink" Target="https://familysearch.org/search/collection/2173973" TargetMode="External"/><Relationship Id="rId3328" Type="http://schemas.openxmlformats.org/officeDocument/2006/relationships/hyperlink" Target="https://catalog.archives.gov/search?q=*:*&amp;f.ancestorNaIds=7820382&amp;sort=naIdSort%20asc" TargetMode="External"/><Relationship Id="rId249" Type="http://schemas.openxmlformats.org/officeDocument/2006/relationships/hyperlink" Target="https://catalog.archives.gov/search?q=*:*&amp;f.parentNaId=646080" TargetMode="External"/><Relationship Id="rId456" Type="http://schemas.openxmlformats.org/officeDocument/2006/relationships/hyperlink" Target="https://www.familysearch.org/search/collection/2427242" TargetMode="External"/><Relationship Id="rId663" Type="http://schemas.openxmlformats.org/officeDocument/2006/relationships/hyperlink" Target="https://search.ancestryinstitution.com/aird/search/db.aspx?dbid=9220" TargetMode="External"/><Relationship Id="rId870" Type="http://schemas.openxmlformats.org/officeDocument/2006/relationships/hyperlink" Target="https://catalog.archives.gov/search?q=A3842&amp;f.ancestorNaIds=2789004&amp;sort=naIdSort%20asc" TargetMode="External"/><Relationship Id="rId1086" Type="http://schemas.openxmlformats.org/officeDocument/2006/relationships/hyperlink" Target="https://catalog.archives.gov/search?q=A4107&amp;f.ancestorNaIds=2953576&amp;sort=naIdSort%20asc" TargetMode="External"/><Relationship Id="rId1293" Type="http://schemas.openxmlformats.org/officeDocument/2006/relationships/hyperlink" Target="https://familysearch.org/search/collection/1937233" TargetMode="External"/><Relationship Id="rId2137" Type="http://schemas.openxmlformats.org/officeDocument/2006/relationships/hyperlink" Target="https://catalog.archives.gov/id/563726" TargetMode="External"/><Relationship Id="rId2344" Type="http://schemas.openxmlformats.org/officeDocument/2006/relationships/hyperlink" Target="https://catalog.archives.gov/search?q=*:*&amp;f.ancestorNaIds=731206&amp;sort=naIdSort%20asc" TargetMode="External"/><Relationship Id="rId2551" Type="http://schemas.openxmlformats.org/officeDocument/2006/relationships/hyperlink" Target="https://www.familysearch.org/wiki/en/Arkansas,_Second_Registration_Draft_Cards_-_FamilySearch_Historical_Records" TargetMode="External"/><Relationship Id="rId109" Type="http://schemas.openxmlformats.org/officeDocument/2006/relationships/hyperlink" Target="https://search.ancestryinstitution.com/search/db.aspx?dbid=60882" TargetMode="External"/><Relationship Id="rId316" Type="http://schemas.openxmlformats.org/officeDocument/2006/relationships/hyperlink" Target="https://catalog.archives.gov/search?q=*:*&amp;f.ancestorNaIds=24200771" TargetMode="External"/><Relationship Id="rId523" Type="http://schemas.openxmlformats.org/officeDocument/2006/relationships/hyperlink" Target="https://search.ancestryinstitution.com/aird/search/db.aspx?dbid=2055" TargetMode="External"/><Relationship Id="rId1153" Type="http://schemas.openxmlformats.org/officeDocument/2006/relationships/hyperlink" Target="https://catalog.archives.gov/id/3670373" TargetMode="External"/><Relationship Id="rId2204" Type="http://schemas.openxmlformats.org/officeDocument/2006/relationships/hyperlink" Target="https://familysearch.org/search/collection/2170637" TargetMode="External"/><Relationship Id="rId730" Type="http://schemas.openxmlformats.org/officeDocument/2006/relationships/hyperlink" Target="https://catalog.archives.gov/id/2838609" TargetMode="External"/><Relationship Id="rId1013" Type="http://schemas.openxmlformats.org/officeDocument/2006/relationships/hyperlink" Target="https://catalog.archives.gov/id/2843285" TargetMode="External"/><Relationship Id="rId1360" Type="http://schemas.openxmlformats.org/officeDocument/2006/relationships/hyperlink" Target="https://search.ancestryinstitution.com/aird/search/db.aspx?dbid=8054" TargetMode="External"/><Relationship Id="rId2411" Type="http://schemas.openxmlformats.org/officeDocument/2006/relationships/hyperlink" Target="https://familysearch.org/search/collection/2173973" TargetMode="External"/><Relationship Id="rId1220" Type="http://schemas.openxmlformats.org/officeDocument/2006/relationships/hyperlink" Target="https://familysearch.org/search/collection/1919703" TargetMode="External"/><Relationship Id="rId3185" Type="http://schemas.openxmlformats.org/officeDocument/2006/relationships/hyperlink" Target="https://search.ancestryinstitution.com/aird/search/db.aspx?dbid=1850" TargetMode="External"/><Relationship Id="rId3392" Type="http://schemas.openxmlformats.org/officeDocument/2006/relationships/hyperlink" Target="https://search.ancestryinstitution.com/aird/search/db.aspx?dbid=3999" TargetMode="External"/><Relationship Id="rId3045" Type="http://schemas.openxmlformats.org/officeDocument/2006/relationships/hyperlink" Target="https://catalog.archives.gov/search-within/4796024" TargetMode="External"/><Relationship Id="rId3252" Type="http://schemas.openxmlformats.org/officeDocument/2006/relationships/hyperlink" Target="https://search.ancestryinstitution.com/aird/search/db.aspx?dbid=60593" TargetMode="External"/><Relationship Id="rId173" Type="http://schemas.openxmlformats.org/officeDocument/2006/relationships/hyperlink" Target="https://catalog.archives.gov/search-within/2848432?availableOnline=true&amp;sort=naId%3Aasc" TargetMode="External"/><Relationship Id="rId380" Type="http://schemas.openxmlformats.org/officeDocument/2006/relationships/hyperlink" Target="https://search.ancestryinstitution.com/search/db.aspx?dbid=1959" TargetMode="External"/><Relationship Id="rId2061" Type="http://schemas.openxmlformats.org/officeDocument/2006/relationships/hyperlink" Target="https://familysearch.org/search/collection/2299368" TargetMode="External"/><Relationship Id="rId3112" Type="http://schemas.openxmlformats.org/officeDocument/2006/relationships/hyperlink" Target="https://catalog.archives.gov/search?q=*:*&amp;f.ancestorNaIds=5720620&amp;sort=naIdSort%20asc" TargetMode="External"/><Relationship Id="rId240" Type="http://schemas.openxmlformats.org/officeDocument/2006/relationships/hyperlink" Target="https://catalog.archives.gov/search?q=*:*&amp;f.ancestorNaIds=608846" TargetMode="External"/><Relationship Id="rId100" Type="http://schemas.openxmlformats.org/officeDocument/2006/relationships/hyperlink" Target="https://www.ancestry.com/search/collections/9127/" TargetMode="External"/><Relationship Id="rId2878" Type="http://schemas.openxmlformats.org/officeDocument/2006/relationships/hyperlink" Target="https://catalog.archives.gov/search?q=*:*&amp;f.ancestorNaIds=4499506&amp;sort=titleSort%20asc" TargetMode="External"/><Relationship Id="rId1687" Type="http://schemas.openxmlformats.org/officeDocument/2006/relationships/hyperlink" Target="https://search.ancestryinstitution.com/search/db.aspx?dbid=1629" TargetMode="External"/><Relationship Id="rId1894" Type="http://schemas.openxmlformats.org/officeDocument/2006/relationships/hyperlink" Target="https://search.ancestryinstitution.com/aird/search/db.aspx?dbid=1082" TargetMode="External"/><Relationship Id="rId2738" Type="http://schemas.openxmlformats.org/officeDocument/2006/relationships/hyperlink" Target="https://catalog.archives.gov/search-within/2934411" TargetMode="External"/><Relationship Id="rId2945" Type="http://schemas.openxmlformats.org/officeDocument/2006/relationships/hyperlink" Target="https://www.familysearch.org/search/catalog/results?count=20&amp;query=%2Bkeywords%3A4532642%20%2Bkeywords%3ANational%20%2Bkeywords%3AArchives" TargetMode="External"/><Relationship Id="rId917" Type="http://schemas.openxmlformats.org/officeDocument/2006/relationships/hyperlink" Target="https://catalog.archives.gov/id/3244744" TargetMode="External"/><Relationship Id="rId1547" Type="http://schemas.openxmlformats.org/officeDocument/2006/relationships/hyperlink" Target="https://familysearch.org/search/collection/2427894" TargetMode="External"/><Relationship Id="rId1754" Type="http://schemas.openxmlformats.org/officeDocument/2006/relationships/hyperlink" Target="https://catalog.archives.gov/search?q=*:*&amp;f.ancestorNaIds=4527204&amp;sort=naIdSort%20asc" TargetMode="External"/><Relationship Id="rId1961" Type="http://schemas.openxmlformats.org/officeDocument/2006/relationships/hyperlink" Target="http://familysearch.org/" TargetMode="External"/><Relationship Id="rId2805" Type="http://schemas.openxmlformats.org/officeDocument/2006/relationships/hyperlink" Target="https://search.ancestryinstitution.com/aird/search/db.aspx?dbid=1850" TargetMode="External"/><Relationship Id="rId46" Type="http://schemas.openxmlformats.org/officeDocument/2006/relationships/hyperlink" Target="https://catalog.archives.gov/search-within/2645658?availableOnline=true&amp;sort=naId%3Aasc" TargetMode="External"/><Relationship Id="rId1407" Type="http://schemas.openxmlformats.org/officeDocument/2006/relationships/hyperlink" Target="http://www.fold3.com/title_826/" TargetMode="External"/><Relationship Id="rId1614" Type="http://schemas.openxmlformats.org/officeDocument/2006/relationships/hyperlink" Target="https://catalog.archives.gov/search?q=*:*&amp;f.ancestorNaIds=656621&amp;sort=naIdSort%20asc" TargetMode="External"/><Relationship Id="rId1821" Type="http://schemas.openxmlformats.org/officeDocument/2006/relationships/hyperlink" Target="https://catalog.archives.gov/search?q=M1613&amp;f.recordGroupNoCollectionId=SAN&amp;f.level=fileunit&amp;f.oldScope=online" TargetMode="External"/><Relationship Id="rId2388" Type="http://schemas.openxmlformats.org/officeDocument/2006/relationships/hyperlink" Target="http://familysearch.org/" TargetMode="External"/><Relationship Id="rId2595" Type="http://schemas.openxmlformats.org/officeDocument/2006/relationships/hyperlink" Target="https://search.ancestryinstitution.com/aird/search/db.aspx?dbid=2503" TargetMode="External"/><Relationship Id="rId3439" Type="http://schemas.openxmlformats.org/officeDocument/2006/relationships/hyperlink" Target="https://aad.archives.gov/aad/fielded-search.jsp?dt=230&amp;cat=SB81&amp;tf=F&amp;bc=sb,sl" TargetMode="External"/><Relationship Id="rId567" Type="http://schemas.openxmlformats.org/officeDocument/2006/relationships/hyperlink" Target="https://search.ancestryinstitution.com/search/db.aspx?dbid=5309" TargetMode="External"/><Relationship Id="rId1197" Type="http://schemas.openxmlformats.org/officeDocument/2006/relationships/hyperlink" Target="https://search.ancestryinstitution.com/aird/search/db.aspx?dbid=7485" TargetMode="External"/><Relationship Id="rId2248" Type="http://schemas.openxmlformats.org/officeDocument/2006/relationships/hyperlink" Target="https://search.ancestryinstitution.com/aird/search/db.aspx?dbid=60614" TargetMode="External"/><Relationship Id="rId774" Type="http://schemas.openxmlformats.org/officeDocument/2006/relationships/hyperlink" Target="https://catalog.archives.gov/id/3020757" TargetMode="External"/><Relationship Id="rId981" Type="http://schemas.openxmlformats.org/officeDocument/2006/relationships/hyperlink" Target="https://search.ancestryinstitution.com/aird/search/db.aspx?dbid=8722" TargetMode="External"/><Relationship Id="rId1057" Type="http://schemas.openxmlformats.org/officeDocument/2006/relationships/hyperlink" Target="https://catalog.archives.gov/search?q=A4076&amp;f.ancestorNaIds=3298210&amp;sort=naIdSort%20asc" TargetMode="External"/><Relationship Id="rId2455" Type="http://schemas.openxmlformats.org/officeDocument/2006/relationships/hyperlink" Target="https://search.ancestryinstitution.com/aird/search/db.aspx?dbid=1174" TargetMode="External"/><Relationship Id="rId2662" Type="http://schemas.openxmlformats.org/officeDocument/2006/relationships/hyperlink" Target="https://search.ancestryinstitution.com/aird/search/db.aspx?dbid=2503" TargetMode="External"/><Relationship Id="rId3506" Type="http://schemas.openxmlformats.org/officeDocument/2006/relationships/hyperlink" Target="https://catalog.archives.gov/search?q=*:*&amp;f.ancestorNaIds=2791296&amp;sort=naIdSort%20asc" TargetMode="External"/><Relationship Id="rId427" Type="http://schemas.openxmlformats.org/officeDocument/2006/relationships/hyperlink" Target="https://www.familysearch.org/search/collection/1913398" TargetMode="External"/><Relationship Id="rId634" Type="http://schemas.openxmlformats.org/officeDocument/2006/relationships/hyperlink" Target="https://search.ancestryinstitution.com/aird/search/db.aspx?dbid=9118" TargetMode="External"/><Relationship Id="rId841" Type="http://schemas.openxmlformats.org/officeDocument/2006/relationships/hyperlink" Target="https://catalog.archives.gov/search?q=A3807&amp;f.ancestorNaIds=2953534&amp;sort=naIdSort%20asc" TargetMode="External"/><Relationship Id="rId1264" Type="http://schemas.openxmlformats.org/officeDocument/2006/relationships/hyperlink" Target="https://search.ancestry.com/search/db.aspx?dbid=2322" TargetMode="External"/><Relationship Id="rId1471" Type="http://schemas.openxmlformats.org/officeDocument/2006/relationships/hyperlink" Target="https://search.ancestryinstitution.com/aird/search/db.aspx?dbid=1225" TargetMode="External"/><Relationship Id="rId2108" Type="http://schemas.openxmlformats.org/officeDocument/2006/relationships/hyperlink" Target="https://catalog.archives.gov/search?q=Pearl%20Harbor&amp;f.ancestorNaIds=594996" TargetMode="External"/><Relationship Id="rId2315" Type="http://schemas.openxmlformats.org/officeDocument/2006/relationships/hyperlink" Target="https://catalog.archives.gov/search?q=*:*&amp;f.ancestorNaIds=649147&amp;sort=titleSort%20asc" TargetMode="External"/><Relationship Id="rId2522" Type="http://schemas.openxmlformats.org/officeDocument/2006/relationships/hyperlink" Target="https://search.ancestryinstitution.com/aird/search/db.aspx?dbid=1850" TargetMode="External"/><Relationship Id="rId701" Type="http://schemas.openxmlformats.org/officeDocument/2006/relationships/hyperlink" Target="https://search.ancestryinstitution.com/aird/search/db.aspx?dbid=60501" TargetMode="External"/><Relationship Id="rId1124" Type="http://schemas.openxmlformats.org/officeDocument/2006/relationships/hyperlink" Target="https://search.ancestryinstitution.com/aird/search/db.aspx?dbid=9220" TargetMode="External"/><Relationship Id="rId1331" Type="http://schemas.openxmlformats.org/officeDocument/2006/relationships/hyperlink" Target="http://www.fold3.com/title_687/civil_war_soldiers_union_fl/" TargetMode="External"/><Relationship Id="rId3089" Type="http://schemas.openxmlformats.org/officeDocument/2006/relationships/hyperlink" Target="https://familysearch.org/search/collection/2137708" TargetMode="External"/><Relationship Id="rId3296" Type="http://schemas.openxmlformats.org/officeDocument/2006/relationships/hyperlink" Target="https://search.ancestryinstitution.com/aird/search/db.aspx?dbid=1002" TargetMode="External"/><Relationship Id="rId3156" Type="http://schemas.openxmlformats.org/officeDocument/2006/relationships/hyperlink" Target="https://catalog.archives.gov/search?q=*:*&amp;f.ancestorNaIds=6037048&amp;sort=naIdSort%20asc" TargetMode="External"/><Relationship Id="rId3363" Type="http://schemas.openxmlformats.org/officeDocument/2006/relationships/hyperlink" Target="https://www.familysearch.org/search/catalog/3029446" TargetMode="External"/><Relationship Id="rId284" Type="http://schemas.openxmlformats.org/officeDocument/2006/relationships/hyperlink" Target="https://search.ancestryinstitution.com/aird/search/db.aspx?dbid=2505" TargetMode="External"/><Relationship Id="rId491" Type="http://schemas.openxmlformats.org/officeDocument/2006/relationships/hyperlink" Target="https://search.ancestryinstitution.com/aird/search/db.aspx?dbid=2260" TargetMode="External"/><Relationship Id="rId2172" Type="http://schemas.openxmlformats.org/officeDocument/2006/relationships/hyperlink" Target="https://search.ancestryinstitution.com/aird/search/db.aspx?dbid=2509" TargetMode="External"/><Relationship Id="rId3016" Type="http://schemas.openxmlformats.org/officeDocument/2006/relationships/hyperlink" Target="https://search.ancestryinstitution.com/aird/search/db.aspx?dbid=2507" TargetMode="External"/><Relationship Id="rId3223" Type="http://schemas.openxmlformats.org/officeDocument/2006/relationships/hyperlink" Target="https://catalog.archives.gov/id/7551458" TargetMode="External"/><Relationship Id="rId144" Type="http://schemas.openxmlformats.org/officeDocument/2006/relationships/hyperlink" Target="https://catalog.archives.gov/search-within/2843223?availableOnline=true&amp;sort=naId%3Aasc" TargetMode="External"/><Relationship Id="rId3430" Type="http://schemas.openxmlformats.org/officeDocument/2006/relationships/hyperlink" Target="https://familysearch.org/search/collection/2127893" TargetMode="External"/><Relationship Id="rId351" Type="http://schemas.openxmlformats.org/officeDocument/2006/relationships/hyperlink" Target="https://catalog.archives.gov/search?q=*:*&amp;f.ancestorNaIds=1274148&amp;sort=naIdSort%20asc" TargetMode="External"/><Relationship Id="rId2032" Type="http://schemas.openxmlformats.org/officeDocument/2006/relationships/hyperlink" Target="https://www.fold3.com/title/629/dachau-entry-registers" TargetMode="External"/><Relationship Id="rId2989" Type="http://schemas.openxmlformats.org/officeDocument/2006/relationships/hyperlink" Target="https://search.ancestryinstitution.com/aird/search/db.aspx?dbid=2507" TargetMode="External"/><Relationship Id="rId211" Type="http://schemas.openxmlformats.org/officeDocument/2006/relationships/hyperlink" Target="https://catalog.archives.gov/search?q=m1927&amp;recordGroupNumber=260" TargetMode="External"/><Relationship Id="rId1798" Type="http://schemas.openxmlformats.org/officeDocument/2006/relationships/hyperlink" Target="https://www.fold3.com/title/119/naturalizations-pa-western" TargetMode="External"/><Relationship Id="rId2849" Type="http://schemas.openxmlformats.org/officeDocument/2006/relationships/hyperlink" Target="https://catalog.archives.gov/search?q=*:*&amp;f.ancestorNaIds=4486683&amp;sort=naIdSort%20asc" TargetMode="External"/><Relationship Id="rId1658" Type="http://schemas.openxmlformats.org/officeDocument/2006/relationships/hyperlink" Target="https://catalog.archives.gov/search?q=*:*&amp;f.ancestorNaIds=103403967&amp;sort=naIdSort%20asc" TargetMode="External"/><Relationship Id="rId1865" Type="http://schemas.openxmlformats.org/officeDocument/2006/relationships/hyperlink" Target="https://www.fold3.com/title/103/naturalization-index-ny-southern-intentions" TargetMode="External"/><Relationship Id="rId2709" Type="http://schemas.openxmlformats.org/officeDocument/2006/relationships/hyperlink" Target="https://www.familysearch.org/search/catalog/2834191" TargetMode="External"/><Relationship Id="rId1518" Type="http://schemas.openxmlformats.org/officeDocument/2006/relationships/hyperlink" Target="https://search.ancestryinstitution.com/aird/search/db.aspx?dbid=1264" TargetMode="External"/><Relationship Id="rId2916" Type="http://schemas.openxmlformats.org/officeDocument/2006/relationships/hyperlink" Target="https://search.ancestryinstitution.com/aird/search/db.aspx?dbid=2509" TargetMode="External"/><Relationship Id="rId3080" Type="http://schemas.openxmlformats.org/officeDocument/2006/relationships/hyperlink" Target="https://familysearch.org/search/collection/2137708" TargetMode="External"/><Relationship Id="rId1725" Type="http://schemas.openxmlformats.org/officeDocument/2006/relationships/hyperlink" Target="https://search.ancestryinstitution.com/aird/search/db.aspx?dbid=1357" TargetMode="External"/><Relationship Id="rId1932" Type="http://schemas.openxmlformats.org/officeDocument/2006/relationships/hyperlink" Target="https://search.ancestryinstitution.com/search/db.aspx?dbid=1629" TargetMode="External"/><Relationship Id="rId17" Type="http://schemas.openxmlformats.org/officeDocument/2006/relationships/hyperlink" Target="https://search.ancestryinstitution.com/aird/search/db.aspx?dbid=2996" TargetMode="External"/><Relationship Id="rId2499" Type="http://schemas.openxmlformats.org/officeDocument/2006/relationships/hyperlink" Target="https://catalog.archives.gov/search?q=*:*&amp;f.ancestorNaIds=1756563&amp;sort=naIdSort%20asc" TargetMode="External"/><Relationship Id="rId1" Type="http://schemas.openxmlformats.org/officeDocument/2006/relationships/hyperlink" Target="https://catalog.archives.gov/search-within/4486713?sort=naId%3Aasc" TargetMode="External"/><Relationship Id="rId678" Type="http://schemas.openxmlformats.org/officeDocument/2006/relationships/hyperlink" Target="https://search.ancestryinstitution.com/aird/search/db.aspx?dbid=9220" TargetMode="External"/><Relationship Id="rId885" Type="http://schemas.openxmlformats.org/officeDocument/2006/relationships/hyperlink" Target="https://search.ancestryinstitution.com/aird/search/db.aspx?dbid=60882" TargetMode="External"/><Relationship Id="rId2359" Type="http://schemas.openxmlformats.org/officeDocument/2006/relationships/hyperlink" Target="https://www.familysearch.org/wiki/en/Missouri_Naturalization_and_Citizenship" TargetMode="External"/><Relationship Id="rId2566" Type="http://schemas.openxmlformats.org/officeDocument/2006/relationships/hyperlink" Target="https://catalog.archives.gov/search?q=*:*&amp;f.ancestorNaIds=2217068&amp;sort=naIdSort%20asc" TargetMode="External"/><Relationship Id="rId2773" Type="http://schemas.openxmlformats.org/officeDocument/2006/relationships/hyperlink" Target="https://familysearch.org/search/collection/2191222" TargetMode="External"/><Relationship Id="rId2980" Type="http://schemas.openxmlformats.org/officeDocument/2006/relationships/hyperlink" Target="https://catalog.archives.gov/search-within/4693889" TargetMode="External"/><Relationship Id="rId538" Type="http://schemas.openxmlformats.org/officeDocument/2006/relationships/hyperlink" Target="https://search.ancestryinstitution.com/search/db.aspx?dbid=2249" TargetMode="External"/><Relationship Id="rId745" Type="http://schemas.openxmlformats.org/officeDocument/2006/relationships/hyperlink" Target="https://search.ancestryinstitution.com/aird/search/db.aspx?dbid=7484" TargetMode="External"/><Relationship Id="rId952" Type="http://schemas.openxmlformats.org/officeDocument/2006/relationships/hyperlink" Target="https://catalog.archives.gov/search?q=A3949&amp;f.ancestorNaIds=2788697&amp;sort=naIdSort%20asc" TargetMode="External"/><Relationship Id="rId1168" Type="http://schemas.openxmlformats.org/officeDocument/2006/relationships/hyperlink" Target="http://familysearch.org/" TargetMode="External"/><Relationship Id="rId1375" Type="http://schemas.openxmlformats.org/officeDocument/2006/relationships/hyperlink" Target="http://www.fold3.com/title_835/" TargetMode="External"/><Relationship Id="rId1582" Type="http://schemas.openxmlformats.org/officeDocument/2006/relationships/hyperlink" Target="https://www.fold3.com/title/453/photos-eisenhower" TargetMode="External"/><Relationship Id="rId2219" Type="http://schemas.openxmlformats.org/officeDocument/2006/relationships/hyperlink" Target="https://www.familysearch.org/wiki/en/Missouri_Naturalization_and_Citizenship" TargetMode="External"/><Relationship Id="rId2426" Type="http://schemas.openxmlformats.org/officeDocument/2006/relationships/hyperlink" Target="https://catalog.archives.gov/search?q=*:*&amp;f.ancestorNaIds=1151887&amp;sort=naIdSort%20asc" TargetMode="External"/><Relationship Id="rId2633" Type="http://schemas.openxmlformats.org/officeDocument/2006/relationships/hyperlink" Target="https://catalog.archives.gov/id/2555983" TargetMode="External"/><Relationship Id="rId81" Type="http://schemas.openxmlformats.org/officeDocument/2006/relationships/hyperlink" Target="https://search.ancestryinstitution.com/aird/search/db.aspx?dbid=9127" TargetMode="External"/><Relationship Id="rId605" Type="http://schemas.openxmlformats.org/officeDocument/2006/relationships/hyperlink" Target="https://catalog.archives.gov/search?q=A3524&amp;f.ancestorNaIds=2922354&amp;sort=naIdSort%20asc" TargetMode="External"/><Relationship Id="rId812" Type="http://schemas.openxmlformats.org/officeDocument/2006/relationships/hyperlink" Target="https://search.ancestryinstitution.com/aird/search/db.aspx?dbid=9127" TargetMode="External"/><Relationship Id="rId1028" Type="http://schemas.openxmlformats.org/officeDocument/2006/relationships/hyperlink" Target="https://search.ancestryinstitution.com/aird/search/db.aspx?dbid=9220" TargetMode="External"/><Relationship Id="rId1235" Type="http://schemas.openxmlformats.org/officeDocument/2006/relationships/hyperlink" Target="https://www.fold3.com/title/36/civil-war-service-records-cmsr-confederate-mississippi" TargetMode="External"/><Relationship Id="rId1442" Type="http://schemas.openxmlformats.org/officeDocument/2006/relationships/hyperlink" Target="https://search.ancestryinstitution.com/aird/search/db.aspx?dbid=1267" TargetMode="External"/><Relationship Id="rId2840" Type="http://schemas.openxmlformats.org/officeDocument/2006/relationships/hyperlink" Target="https://search.ancestryinstitution.com/aird/search/db.aspx?dbid=2508" TargetMode="External"/><Relationship Id="rId1302" Type="http://schemas.openxmlformats.org/officeDocument/2006/relationships/hyperlink" Target="http://www.fold3.com/title_836/" TargetMode="External"/><Relationship Id="rId2700" Type="http://schemas.openxmlformats.org/officeDocument/2006/relationships/hyperlink" Target="https://search.ancestryinstitution.com/aird/search/db.aspx?dbid=9268" TargetMode="External"/><Relationship Id="rId3267" Type="http://schemas.openxmlformats.org/officeDocument/2006/relationships/hyperlink" Target="https://www.fold3.com/title_816/wwii_draft_registration_cards" TargetMode="External"/><Relationship Id="rId188" Type="http://schemas.openxmlformats.org/officeDocument/2006/relationships/hyperlink" Target="https://familysearch.org/search/collection/2173933" TargetMode="External"/><Relationship Id="rId395" Type="http://schemas.openxmlformats.org/officeDocument/2006/relationships/hyperlink" Target="https://search.ancestryinstitution.com/search/db.aspx?dbid=8842" TargetMode="External"/><Relationship Id="rId2076" Type="http://schemas.openxmlformats.org/officeDocument/2006/relationships/hyperlink" Target="https://catalog.archives.gov/search-within/300398?page=2&amp;q=record.microformPublications.identifier%3AM2000&amp;sort=naId%3Aasc" TargetMode="External"/><Relationship Id="rId3474" Type="http://schemas.openxmlformats.org/officeDocument/2006/relationships/hyperlink" Target="https://search.ancestryinstitution.com/aird/search/db.aspx?dbid=6061" TargetMode="External"/><Relationship Id="rId2283" Type="http://schemas.openxmlformats.org/officeDocument/2006/relationships/hyperlink" Target="http://www.fold3.com/title_765/" TargetMode="External"/><Relationship Id="rId2490" Type="http://schemas.openxmlformats.org/officeDocument/2006/relationships/hyperlink" Target="https://catalog.archives.gov/id/1490643" TargetMode="External"/><Relationship Id="rId3127" Type="http://schemas.openxmlformats.org/officeDocument/2006/relationships/hyperlink" Target="http://familysearch.org/" TargetMode="External"/><Relationship Id="rId3334" Type="http://schemas.openxmlformats.org/officeDocument/2006/relationships/hyperlink" Target="http://www.footnote.com/title_650/" TargetMode="External"/><Relationship Id="rId255" Type="http://schemas.openxmlformats.org/officeDocument/2006/relationships/hyperlink" Target="https://catalog.archives.gov/search?q=*:*&amp;f.ancestorNaIds=788681" TargetMode="External"/><Relationship Id="rId462" Type="http://schemas.openxmlformats.org/officeDocument/2006/relationships/hyperlink" Target="https://catalog.archives.gov/search?q=*:*&amp;f.ancestorNaIds=1938393&amp;sort=naIdSort%20asc" TargetMode="External"/><Relationship Id="rId1092" Type="http://schemas.openxmlformats.org/officeDocument/2006/relationships/hyperlink" Target="https://search.ancestryinstitution.com/aird/search/db.aspx?dbid=7484" TargetMode="External"/><Relationship Id="rId1397" Type="http://schemas.openxmlformats.org/officeDocument/2006/relationships/hyperlink" Target="https://catalog.archives.gov/search-within/654530?q=record.microformPublications.identifier%3AM550&amp;sort=title%3Aasc" TargetMode="External"/><Relationship Id="rId2143" Type="http://schemas.openxmlformats.org/officeDocument/2006/relationships/hyperlink" Target="https://catalog.archives.gov/search-within/563732" TargetMode="External"/><Relationship Id="rId2350" Type="http://schemas.openxmlformats.org/officeDocument/2006/relationships/hyperlink" Target="https://search.ancestryinstitution.com/aird/search/db.aspx?dbid=2508" TargetMode="External"/><Relationship Id="rId2795" Type="http://schemas.openxmlformats.org/officeDocument/2006/relationships/hyperlink" Target="https://search.ancestryinstitution.com/aird/search/db.aspx?dbid=2509" TargetMode="External"/><Relationship Id="rId3401" Type="http://schemas.openxmlformats.org/officeDocument/2006/relationships/hyperlink" Target="https://www.fold3.com/title/3/american-milestone-documents" TargetMode="External"/><Relationship Id="rId115" Type="http://schemas.openxmlformats.org/officeDocument/2006/relationships/hyperlink" Target="https://search.ancestryinstitution.com/aird/search/db.aspx?dbid=9033" TargetMode="External"/><Relationship Id="rId322" Type="http://schemas.openxmlformats.org/officeDocument/2006/relationships/hyperlink" Target="https://catalog.archives.gov/search?q=*:*&amp;f.ancestorNaIds=24330342" TargetMode="External"/><Relationship Id="rId767" Type="http://schemas.openxmlformats.org/officeDocument/2006/relationships/hyperlink" Target="https://search.ancestryinstitution.com/aird/search/db.aspx?dbid=9220" TargetMode="External"/><Relationship Id="rId974" Type="http://schemas.openxmlformats.org/officeDocument/2006/relationships/hyperlink" Target="https://catalog.archives.gov/search?q=A3975&amp;f.ancestorNaIds=2945720" TargetMode="External"/><Relationship Id="rId2003" Type="http://schemas.openxmlformats.org/officeDocument/2006/relationships/hyperlink" Target="http://familysearch.org/" TargetMode="External"/><Relationship Id="rId2210" Type="http://schemas.openxmlformats.org/officeDocument/2006/relationships/hyperlink" Target="https://search.ancestryinstitution.com/aird/search/db.aspx?dbid=2509" TargetMode="External"/><Relationship Id="rId2448" Type="http://schemas.openxmlformats.org/officeDocument/2006/relationships/hyperlink" Target="https://search.ancestryinstitution.com/aird/search/db.aspx?dbid=1174" TargetMode="External"/><Relationship Id="rId2655" Type="http://schemas.openxmlformats.org/officeDocument/2006/relationships/hyperlink" Target="https://search.ancestryinstitution.com/aird/search/db.aspx?dbid=2503" TargetMode="External"/><Relationship Id="rId2862" Type="http://schemas.openxmlformats.org/officeDocument/2006/relationships/hyperlink" Target="https://www.familysearch.org/wiki/en/Puerto_Rico,_Naturalization_Records_-_FamilySearch_Historical_Records" TargetMode="External"/><Relationship Id="rId627" Type="http://schemas.openxmlformats.org/officeDocument/2006/relationships/hyperlink" Target="https://catalog.archives.gov/id/2990161" TargetMode="External"/><Relationship Id="rId834" Type="http://schemas.openxmlformats.org/officeDocument/2006/relationships/hyperlink" Target="https://catalog.archives.gov/search?q=A3795&amp;f.ancestorNaIds=3525405&amp;sort=naIdSort%20asc" TargetMode="External"/><Relationship Id="rId1257" Type="http://schemas.openxmlformats.org/officeDocument/2006/relationships/hyperlink" Target="https://familysearch.org/search/collection/1834325" TargetMode="External"/><Relationship Id="rId1464" Type="http://schemas.openxmlformats.org/officeDocument/2006/relationships/hyperlink" Target="https://search.ancestryinstitution.com/aird/search/db.aspx?dbid=1299" TargetMode="External"/><Relationship Id="rId1671" Type="http://schemas.openxmlformats.org/officeDocument/2006/relationships/hyperlink" Target="https://search.ancestryinstitution.com/search/db.aspx?dbid=1629" TargetMode="External"/><Relationship Id="rId2308" Type="http://schemas.openxmlformats.org/officeDocument/2006/relationships/hyperlink" Target="https://search.ancestryinstitution.com/aird/search/db.aspx?dbid=2507" TargetMode="External"/><Relationship Id="rId2515" Type="http://schemas.openxmlformats.org/officeDocument/2006/relationships/hyperlink" Target="https://catalog.archives.gov/search?q=*:*&amp;f.ancestorNaIds=2111797&amp;sort=naIdSort%20asc" TargetMode="External"/><Relationship Id="rId2722" Type="http://schemas.openxmlformats.org/officeDocument/2006/relationships/hyperlink" Target="https://catalog.archives.gov/search?q=*:*&amp;f.ancestorNaIds=2838796&amp;sort=naIdSort%20asc" TargetMode="External"/><Relationship Id="rId901" Type="http://schemas.openxmlformats.org/officeDocument/2006/relationships/hyperlink" Target="https://catalog.archives.gov/search?q=A3883&amp;f.ancestorNaIds=2789524&amp;sort=naIdSort%20asc" TargetMode="External"/><Relationship Id="rId1117" Type="http://schemas.openxmlformats.org/officeDocument/2006/relationships/hyperlink" Target="https://catalog.archives.gov/search?q=A4152&amp;f.ancestorNaIds=3491461&amp;sort=naIdSort%20asc" TargetMode="External"/><Relationship Id="rId1324" Type="http://schemas.openxmlformats.org/officeDocument/2006/relationships/hyperlink" Target="https://search.ancestryinstitution.com/aird/search/db.aspx?dbid=2344" TargetMode="External"/><Relationship Id="rId1531" Type="http://schemas.openxmlformats.org/officeDocument/2006/relationships/hyperlink" Target="https://search.ancestryinstitution.com/aird/search/db.aspx?dbid=1264" TargetMode="External"/><Relationship Id="rId1769" Type="http://schemas.openxmlformats.org/officeDocument/2006/relationships/hyperlink" Target="https://search.ancestryinstitution.com/aird/search/db.aspx?dbid=1174" TargetMode="External"/><Relationship Id="rId1976" Type="http://schemas.openxmlformats.org/officeDocument/2006/relationships/hyperlink" Target="https://search.ancestryinstitution.com/aird/search/db.aspx?dbid=1928" TargetMode="External"/><Relationship Id="rId3191" Type="http://schemas.openxmlformats.org/officeDocument/2006/relationships/hyperlink" Target="https://catalog.archives.gov/search?q=*:*&amp;f.ancestorNaIds=6210476&amp;sort=naIdSort%20asc" TargetMode="External"/><Relationship Id="rId30" Type="http://schemas.openxmlformats.org/officeDocument/2006/relationships/hyperlink" Target="https://search.ancestryinstitution.com/aird/search/db.aspx?dbid=1042" TargetMode="External"/><Relationship Id="rId1629" Type="http://schemas.openxmlformats.org/officeDocument/2006/relationships/hyperlink" Target="https://familysearch.org/search/collection/2427894" TargetMode="External"/><Relationship Id="rId1836" Type="http://schemas.openxmlformats.org/officeDocument/2006/relationships/hyperlink" Target="https://search.ancestryinstitution.com/aird/search/db.aspx?dbid=2127" TargetMode="External"/><Relationship Id="rId3289" Type="http://schemas.openxmlformats.org/officeDocument/2006/relationships/hyperlink" Target="https://www.fold3.com/title_816/wwii_draft_registration_cards" TargetMode="External"/><Relationship Id="rId3496" Type="http://schemas.openxmlformats.org/officeDocument/2006/relationships/hyperlink" Target="https://search.ancestryinstitution.com/aird/search/db.aspx?dbid=1089" TargetMode="External"/><Relationship Id="rId1903" Type="http://schemas.openxmlformats.org/officeDocument/2006/relationships/hyperlink" Target="https://search.ancestryinstitution.com/aird/search/db.aspx?dbid=7949" TargetMode="External"/><Relationship Id="rId2098" Type="http://schemas.openxmlformats.org/officeDocument/2006/relationships/hyperlink" Target="https://catalog.archives.gov/search?q=M2094&amp;f.ancestorNaIds=566157" TargetMode="External"/><Relationship Id="rId3051" Type="http://schemas.openxmlformats.org/officeDocument/2006/relationships/hyperlink" Target="https://catalog.archives.gov/id/5324575" TargetMode="External"/><Relationship Id="rId3149" Type="http://schemas.openxmlformats.org/officeDocument/2006/relationships/hyperlink" Target="https://www.fold3.com/title_816/wwii_draft_registration_cards" TargetMode="External"/><Relationship Id="rId3356" Type="http://schemas.openxmlformats.org/officeDocument/2006/relationships/hyperlink" Target="https://search.ancestryinstitution.com/aird/search/db.aspx?dbid=2238" TargetMode="External"/><Relationship Id="rId277" Type="http://schemas.openxmlformats.org/officeDocument/2006/relationships/hyperlink" Target="https://catalog.archives.gov/search?q=*:*&amp;f.ancestorNaIds=2292809" TargetMode="External"/><Relationship Id="rId484" Type="http://schemas.openxmlformats.org/officeDocument/2006/relationships/hyperlink" Target="https://catalog.archives.gov/search?q=*:*&amp;f.ancestorNaIds=4492484&amp;sort=naIdSort%20asc" TargetMode="External"/><Relationship Id="rId2165" Type="http://schemas.openxmlformats.org/officeDocument/2006/relationships/hyperlink" Target="https://search.ancestryinstitution.com/aird/search/db.aspx?dbid=2509" TargetMode="External"/><Relationship Id="rId3009" Type="http://schemas.openxmlformats.org/officeDocument/2006/relationships/hyperlink" Target="https://search.ancestryinstitution.com/aird/search/db.aspx?dbid=2508" TargetMode="External"/><Relationship Id="rId3216" Type="http://schemas.openxmlformats.org/officeDocument/2006/relationships/hyperlink" Target="https://familysearch.org/search/collection/2193241" TargetMode="External"/><Relationship Id="rId137" Type="http://schemas.openxmlformats.org/officeDocument/2006/relationships/hyperlink" Target="https://search.ancestryinstitution.com/aird/search/db.aspx?dbid=9220" TargetMode="External"/><Relationship Id="rId344" Type="http://schemas.openxmlformats.org/officeDocument/2006/relationships/hyperlink" Target="https://catalog.archives.gov/search?q=*:*&amp;f.ancestorNaIds=95115973" TargetMode="External"/><Relationship Id="rId691" Type="http://schemas.openxmlformats.org/officeDocument/2006/relationships/hyperlink" Target="https://catalog.archives.gov/search?q=*:*&amp;f.ancestorNaIds=2668776&amp;sort=naIdSort%20asc" TargetMode="External"/><Relationship Id="rId789" Type="http://schemas.openxmlformats.org/officeDocument/2006/relationships/hyperlink" Target="https://search.ancestryinstitution.com/aird/search/db.aspx?dbid=9220" TargetMode="External"/><Relationship Id="rId996" Type="http://schemas.openxmlformats.org/officeDocument/2006/relationships/hyperlink" Target="https://search.ancestryinstitution.com/aird/search/db.aspx?dbid=8842" TargetMode="External"/><Relationship Id="rId2025" Type="http://schemas.openxmlformats.org/officeDocument/2006/relationships/hyperlink" Target="http://www.footnote.com/title_776/" TargetMode="External"/><Relationship Id="rId2372" Type="http://schemas.openxmlformats.org/officeDocument/2006/relationships/hyperlink" Target="https://search.ancestryinstitution.com/aird/search/db.aspx?dbid=60542" TargetMode="External"/><Relationship Id="rId2677" Type="http://schemas.openxmlformats.org/officeDocument/2006/relationships/hyperlink" Target="https://search.ancestryinstitution.com/aird/search/db.aspx?dbid=2502" TargetMode="External"/><Relationship Id="rId2884" Type="http://schemas.openxmlformats.org/officeDocument/2006/relationships/hyperlink" Target="https://search.ancestryinstitution.com/aird/search/db.aspx?dbid=2507" TargetMode="External"/><Relationship Id="rId3423" Type="http://schemas.openxmlformats.org/officeDocument/2006/relationships/hyperlink" Target="https://familysearch.org/search/collection/2110813" TargetMode="External"/><Relationship Id="rId551" Type="http://schemas.openxmlformats.org/officeDocument/2006/relationships/hyperlink" Target="https://search.ancestryinstitution.com/aird/search/db.aspx?dbid=2139" TargetMode="External"/><Relationship Id="rId649" Type="http://schemas.openxmlformats.org/officeDocument/2006/relationships/hyperlink" Target="https://catalog.archives.gov/search?q=*:*&amp;f.ancestorNaIds=2252774&amp;sort=naIdSort%20asc" TargetMode="External"/><Relationship Id="rId856" Type="http://schemas.openxmlformats.org/officeDocument/2006/relationships/hyperlink" Target="https://catalog.archives.gov/search?q=A3823&amp;f.ancestorNaIds=3033339&amp;sort=naIdSort%20asc" TargetMode="External"/><Relationship Id="rId1181" Type="http://schemas.openxmlformats.org/officeDocument/2006/relationships/hyperlink" Target="https://search.ancestryinstitution.com/aird/search/db.aspx?dbid=7734" TargetMode="External"/><Relationship Id="rId1279" Type="http://schemas.openxmlformats.org/officeDocument/2006/relationships/hyperlink" Target="https://catalog.archives.gov/search?q=M324&amp;f.ancestorNaIds=586957" TargetMode="External"/><Relationship Id="rId1486" Type="http://schemas.openxmlformats.org/officeDocument/2006/relationships/hyperlink" Target="https://search.ancestryinstitution.com/aird/search/db.aspx?dbid=1264" TargetMode="External"/><Relationship Id="rId2232" Type="http://schemas.openxmlformats.org/officeDocument/2006/relationships/hyperlink" Target="https://search.ancestryinstitution.com/aird/search/db.aspx?dbid=60425" TargetMode="External"/><Relationship Id="rId2537" Type="http://schemas.openxmlformats.org/officeDocument/2006/relationships/hyperlink" Target="https://search.ancestryinstitution.com/aird/search/db.aspx?dbid=2500" TargetMode="External"/><Relationship Id="rId204" Type="http://schemas.openxmlformats.org/officeDocument/2006/relationships/hyperlink" Target="https://catalog.archives.gov/search?q=M1476&amp;ancestorNaId=4482916" TargetMode="External"/><Relationship Id="rId411" Type="http://schemas.openxmlformats.org/officeDocument/2006/relationships/hyperlink" Target="https://catalog.archives.gov/search?q=*:*&amp;f.ancestorNaIds=4492754&amp;sort=naIdSort%20asc" TargetMode="External"/><Relationship Id="rId509" Type="http://schemas.openxmlformats.org/officeDocument/2006/relationships/hyperlink" Target="https://familysearch.org/search/collection/2426337" TargetMode="External"/><Relationship Id="rId1041" Type="http://schemas.openxmlformats.org/officeDocument/2006/relationships/hyperlink" Target="https://catalog.archives.gov/search?q=A4056&amp;f.ancestorNaIds=3318903&amp;sort=naIdSort%20asc" TargetMode="External"/><Relationship Id="rId1139" Type="http://schemas.openxmlformats.org/officeDocument/2006/relationships/hyperlink" Target="https://ancestry.com/" TargetMode="External"/><Relationship Id="rId1346" Type="http://schemas.openxmlformats.org/officeDocument/2006/relationships/hyperlink" Target="https://www.fold3.com/title/52/civil-war-service-records-cmsr-union-mississippi" TargetMode="External"/><Relationship Id="rId1693" Type="http://schemas.openxmlformats.org/officeDocument/2006/relationships/hyperlink" Target="https://search.ancestryinstitution.com/aird/search/db.aspx?dbid=1124" TargetMode="External"/><Relationship Id="rId1998" Type="http://schemas.openxmlformats.org/officeDocument/2006/relationships/hyperlink" Target="https://catalog.archives.gov/search?q=M1880&amp;f.parentNaId=563421&amp;f.level=fileUnit&amp;sort=naIdSort%20asc" TargetMode="External"/><Relationship Id="rId2744" Type="http://schemas.openxmlformats.org/officeDocument/2006/relationships/hyperlink" Target="https://catalog.archives.gov/search?q=*:*&amp;f.ancestorNaIds=3281761&amp;sort=naIdSort%20asc" TargetMode="External"/><Relationship Id="rId2951" Type="http://schemas.openxmlformats.org/officeDocument/2006/relationships/hyperlink" Target="https://catalog.archives.gov/search?q=*:*&amp;f.ancestorNaIds=4597268&amp;sort=naIdSort%20asc" TargetMode="External"/><Relationship Id="rId716" Type="http://schemas.openxmlformats.org/officeDocument/2006/relationships/hyperlink" Target="https://catalog.archives.gov/search?q=A3624&amp;f.ancestorNaIds=2641936&amp;sort=naIdSort%20asc" TargetMode="External"/><Relationship Id="rId923" Type="http://schemas.openxmlformats.org/officeDocument/2006/relationships/hyperlink" Target="https://catalog.archives.gov/id/3039657" TargetMode="External"/><Relationship Id="rId1553" Type="http://schemas.openxmlformats.org/officeDocument/2006/relationships/hyperlink" Target="https://familysearch.org/search/collection/2427901" TargetMode="External"/><Relationship Id="rId1760" Type="http://schemas.openxmlformats.org/officeDocument/2006/relationships/hyperlink" Target="https://familysearch.org/search/collection/1803785" TargetMode="External"/><Relationship Id="rId1858" Type="http://schemas.openxmlformats.org/officeDocument/2006/relationships/hyperlink" Target="https://www.fold3.com/title/8/southern-claims-approved-georgia" TargetMode="External"/><Relationship Id="rId2604" Type="http://schemas.openxmlformats.org/officeDocument/2006/relationships/hyperlink" Target="https://search.ancestryinstitution.com/aird/search/db.aspx?dbid=2503" TargetMode="External"/><Relationship Id="rId2811" Type="http://schemas.openxmlformats.org/officeDocument/2006/relationships/hyperlink" Target="https://search.ancestryinstitution.com/aird/search/db.aspx?dbid=2509" TargetMode="External"/><Relationship Id="rId52" Type="http://schemas.openxmlformats.org/officeDocument/2006/relationships/hyperlink" Target="https://catalog.archives.gov/search-within/2838406?availableOnline=true&amp;sort=naId%3Aasc" TargetMode="External"/><Relationship Id="rId1206" Type="http://schemas.openxmlformats.org/officeDocument/2006/relationships/hyperlink" Target="https://familysearch.org/search/collection/1932369" TargetMode="External"/><Relationship Id="rId1413" Type="http://schemas.openxmlformats.org/officeDocument/2006/relationships/hyperlink" Target="http://www.fold3.com/title_791/" TargetMode="External"/><Relationship Id="rId1620" Type="http://schemas.openxmlformats.org/officeDocument/2006/relationships/hyperlink" Target="https://familysearch.org/search/collection/2427894" TargetMode="External"/><Relationship Id="rId2909" Type="http://schemas.openxmlformats.org/officeDocument/2006/relationships/hyperlink" Target="https://search.ancestryinstitution.com/aird/search/db.aspx?dbid=2509" TargetMode="External"/><Relationship Id="rId3073" Type="http://schemas.openxmlformats.org/officeDocument/2006/relationships/hyperlink" Target="https://search.ancestryinstitution.com/aird/search/db.aspx?dbid=2501" TargetMode="External"/><Relationship Id="rId3280" Type="http://schemas.openxmlformats.org/officeDocument/2006/relationships/hyperlink" Target="https://search.ancestryinstitution.com/aird/search/db.aspx?dbid=2238" TargetMode="External"/><Relationship Id="rId1718" Type="http://schemas.openxmlformats.org/officeDocument/2006/relationships/hyperlink" Target="https://search.ancestryinstitution.com/aird/search/db.aspx?dbid=8945" TargetMode="External"/><Relationship Id="rId1925" Type="http://schemas.openxmlformats.org/officeDocument/2006/relationships/hyperlink" Target="https://search.ancestryinstitution.com/aird/search/db.aspx?dbid=2402" TargetMode="External"/><Relationship Id="rId3140" Type="http://schemas.openxmlformats.org/officeDocument/2006/relationships/hyperlink" Target="https://catalog.archives.gov/search?q=*:*&amp;f.ancestorNaIds=5833903&amp;sort=naIdSort%20asc" TargetMode="External"/><Relationship Id="rId3378" Type="http://schemas.openxmlformats.org/officeDocument/2006/relationships/hyperlink" Target="https://catalog.archives.gov/search?q=*:*&amp;f.ancestorNaIds=82783439&amp;sort=naIdSort%20asc" TargetMode="External"/><Relationship Id="rId299" Type="http://schemas.openxmlformats.org/officeDocument/2006/relationships/hyperlink" Target="https://catalog.archives.gov/search?q=*:*&amp;f.ancestorNaIds=4693993" TargetMode="External"/><Relationship Id="rId2187" Type="http://schemas.openxmlformats.org/officeDocument/2006/relationships/hyperlink" Target="https://search.ancestryinstitution.com/aird/search/db.aspx?dbid=2498" TargetMode="External"/><Relationship Id="rId2394" Type="http://schemas.openxmlformats.org/officeDocument/2006/relationships/hyperlink" Target="https://familysearch.org/search/collection/2173973" TargetMode="External"/><Relationship Id="rId3238" Type="http://schemas.openxmlformats.org/officeDocument/2006/relationships/hyperlink" Target="https://catalog.archives.gov/search-within/7551465" TargetMode="External"/><Relationship Id="rId3445" Type="http://schemas.openxmlformats.org/officeDocument/2006/relationships/hyperlink" Target="https://familysearch.org/search/collection/2028680" TargetMode="External"/><Relationship Id="rId159" Type="http://schemas.openxmlformats.org/officeDocument/2006/relationships/hyperlink" Target="https://ancestry.com/" TargetMode="External"/><Relationship Id="rId366" Type="http://schemas.openxmlformats.org/officeDocument/2006/relationships/hyperlink" Target="https://search.ancestryinstitution.com/search/db.aspx?dbid=1082" TargetMode="External"/><Relationship Id="rId573" Type="http://schemas.openxmlformats.org/officeDocument/2006/relationships/hyperlink" Target="https://catalog.archives.gov/search?q=*:*&amp;f.ancestorNaIds=2669417" TargetMode="External"/><Relationship Id="rId780" Type="http://schemas.openxmlformats.org/officeDocument/2006/relationships/hyperlink" Target="https://ancestry.com/" TargetMode="External"/><Relationship Id="rId2047" Type="http://schemas.openxmlformats.org/officeDocument/2006/relationships/hyperlink" Target="http://www.fold3.com/title_777/" TargetMode="External"/><Relationship Id="rId2254" Type="http://schemas.openxmlformats.org/officeDocument/2006/relationships/hyperlink" Target="https://search.ancestryinstitution.com/aird/search/db.aspx?dbid=60614" TargetMode="External"/><Relationship Id="rId2461" Type="http://schemas.openxmlformats.org/officeDocument/2006/relationships/hyperlink" Target="https://catalog.archives.gov/search?q=*:*&amp;f.ancestorNaIds=1252002&amp;sort=naIdSort%20asc" TargetMode="External"/><Relationship Id="rId2699" Type="http://schemas.openxmlformats.org/officeDocument/2006/relationships/hyperlink" Target="https://catalog.archives.gov/search?q=*:*&amp;f.ancestorNaIds=2745846&amp;sort=naIdSort%20asc" TargetMode="External"/><Relationship Id="rId3000" Type="http://schemas.openxmlformats.org/officeDocument/2006/relationships/hyperlink" Target="https://catalog.archives.gov/search?q=*:*&amp;f.ancestorNaIds=4696019&amp;sort=titleSort%20asc" TargetMode="External"/><Relationship Id="rId3305" Type="http://schemas.openxmlformats.org/officeDocument/2006/relationships/hyperlink" Target="https://search.ancestryinstitution.com/aird/search/db.aspx?dbid=2238" TargetMode="External"/><Relationship Id="rId3512" Type="http://schemas.openxmlformats.org/officeDocument/2006/relationships/hyperlink" Target="https://search.ancestryinstitution.com/search/db.aspx?dbid=1634" TargetMode="External"/><Relationship Id="rId226" Type="http://schemas.openxmlformats.org/officeDocument/2006/relationships/hyperlink" Target="http://www.footnote.com/title_874/" TargetMode="External"/><Relationship Id="rId433" Type="http://schemas.openxmlformats.org/officeDocument/2006/relationships/hyperlink" Target="https://www.familysearch.org/search/collection/2426314" TargetMode="External"/><Relationship Id="rId878" Type="http://schemas.openxmlformats.org/officeDocument/2006/relationships/hyperlink" Target="https://catalog.archives.gov/search?q=A3849&amp;f.ancestorNaIds=2805751&amp;sort=naIdSort%20asc" TargetMode="External"/><Relationship Id="rId1063" Type="http://schemas.openxmlformats.org/officeDocument/2006/relationships/hyperlink" Target="https://search.ancestryinstitution.com/aird/search/db.aspx?dbid=60579" TargetMode="External"/><Relationship Id="rId1270" Type="http://schemas.openxmlformats.org/officeDocument/2006/relationships/hyperlink" Target="https://search.ancestryinstitution.com/aird/search/db.aspx?dbid=2322" TargetMode="External"/><Relationship Id="rId2114" Type="http://schemas.openxmlformats.org/officeDocument/2006/relationships/hyperlink" Target="https://catalog.archives.gov/search?q=*:*&amp;f.ancestorNaIds=7284594&amp;sort=naIdSort%20asc" TargetMode="External"/><Relationship Id="rId2559" Type="http://schemas.openxmlformats.org/officeDocument/2006/relationships/hyperlink" Target="https://www.ancestry.com/search/collections/2504/" TargetMode="External"/><Relationship Id="rId2766" Type="http://schemas.openxmlformats.org/officeDocument/2006/relationships/hyperlink" Target="https://familysearch.org/search/collection/2191222" TargetMode="External"/><Relationship Id="rId2973" Type="http://schemas.openxmlformats.org/officeDocument/2006/relationships/hyperlink" Target="https://catalog.archives.gov/search?q=*:*&amp;f.ancestorNaIds=4684514&amp;sort=naIdSort%20asc" TargetMode="External"/><Relationship Id="rId640" Type="http://schemas.openxmlformats.org/officeDocument/2006/relationships/hyperlink" Target="https://catalog.archives.gov/search?q=*:*&amp;f.ancestorNaIds=2669132" TargetMode="External"/><Relationship Id="rId738" Type="http://schemas.openxmlformats.org/officeDocument/2006/relationships/hyperlink" Target="https://search.ancestryinstitution.com/aird/search/db.aspx?dbid=8842" TargetMode="External"/><Relationship Id="rId945" Type="http://schemas.openxmlformats.org/officeDocument/2006/relationships/hyperlink" Target="https://catalog.archives.gov/search?q=A3942&amp;f.ancestorNaIds=2790560&amp;sort=naIdSort%20asc" TargetMode="External"/><Relationship Id="rId1368" Type="http://schemas.openxmlformats.org/officeDocument/2006/relationships/hyperlink" Target="http://www.fold3.com/title_697/civil_war_soldiers_union_wv/" TargetMode="External"/><Relationship Id="rId1575" Type="http://schemas.openxmlformats.org/officeDocument/2006/relationships/hyperlink" Target="https://search.ancestryinstitution.com/aird/search/db.aspx?dbid=1135" TargetMode="External"/><Relationship Id="rId1782" Type="http://schemas.openxmlformats.org/officeDocument/2006/relationships/hyperlink" Target="https://catalog.archives.gov/search?q=m1522%20ancestry&amp;f.oldScope=online&amp;f.recordGroupNoCollectionId=21" TargetMode="External"/><Relationship Id="rId2321" Type="http://schemas.openxmlformats.org/officeDocument/2006/relationships/hyperlink" Target="https://familysearch.org/search/collection/2285702" TargetMode="External"/><Relationship Id="rId2419" Type="http://schemas.openxmlformats.org/officeDocument/2006/relationships/hyperlink" Target="https://catalog.archives.gov/search?q=*:*&amp;f.ancestorNaIds=1150696&amp;sort=naIdSort%20asc" TargetMode="External"/><Relationship Id="rId2626" Type="http://schemas.openxmlformats.org/officeDocument/2006/relationships/hyperlink" Target="https://catalog.archives.gov/search-within/2555451" TargetMode="External"/><Relationship Id="rId2833" Type="http://schemas.openxmlformats.org/officeDocument/2006/relationships/hyperlink" Target="https://search.ancestryinstitution.com/aird/search/db.aspx?dbid=2508" TargetMode="External"/><Relationship Id="rId74" Type="http://schemas.openxmlformats.org/officeDocument/2006/relationships/hyperlink" Target="https://catalog.archives.gov/search-within/2838460?availableOnline=true&amp;sort=naId%3Aasc" TargetMode="External"/><Relationship Id="rId500" Type="http://schemas.openxmlformats.org/officeDocument/2006/relationships/hyperlink" Target="https://search.ancestryinstitution.com/aird/search/db.aspx?dbid=2055" TargetMode="External"/><Relationship Id="rId805" Type="http://schemas.openxmlformats.org/officeDocument/2006/relationships/hyperlink" Target="https://search.ancestryinstitution.com/aird/search/db.aspx?dbid=2257" TargetMode="External"/><Relationship Id="rId1130" Type="http://schemas.openxmlformats.org/officeDocument/2006/relationships/hyperlink" Target="http://ancestry.com/" TargetMode="External"/><Relationship Id="rId1228" Type="http://schemas.openxmlformats.org/officeDocument/2006/relationships/hyperlink" Target="https://search.ancestryinstitution.com/aird/search/db.aspx?dbid=2322" TargetMode="External"/><Relationship Id="rId1435" Type="http://schemas.openxmlformats.org/officeDocument/2006/relationships/hyperlink" Target="https://catalog.archives.gov/search?q=*:*&amp;f.ancestorNaIds=654518&amp;sort=naIdSort%20asc" TargetMode="External"/><Relationship Id="rId1642" Type="http://schemas.openxmlformats.org/officeDocument/2006/relationships/hyperlink" Target="https://catalog.archives.gov/search?q=M1144&amp;f.level=fileunit&amp;f.oldScope=online" TargetMode="External"/><Relationship Id="rId1947" Type="http://schemas.openxmlformats.org/officeDocument/2006/relationships/hyperlink" Target="https://catalog.archives.gov/search-within/300398?page=2&amp;q=record.microformPublications.identifier%3AM1817&amp;sort=title%3Aasc" TargetMode="External"/><Relationship Id="rId2900" Type="http://schemas.openxmlformats.org/officeDocument/2006/relationships/hyperlink" Target="https://search.ancestryinstitution.com/aird/search/db.aspx?dbid=2509" TargetMode="External"/><Relationship Id="rId3095" Type="http://schemas.openxmlformats.org/officeDocument/2006/relationships/hyperlink" Target="https://catalog.archives.gov/search?q=*:*&amp;f.ancestorNaIds=5700802&amp;sort=naIdSort%20asc" TargetMode="External"/><Relationship Id="rId1502" Type="http://schemas.openxmlformats.org/officeDocument/2006/relationships/hyperlink" Target="https://search.ancestryinstitution.com/aird/search/db.aspx?dbid=1264" TargetMode="External"/><Relationship Id="rId1807" Type="http://schemas.openxmlformats.org/officeDocument/2006/relationships/hyperlink" Target="https://search.ancestryinstitution.com/aird/search/db.aspx?dbid=1554" TargetMode="External"/><Relationship Id="rId3162" Type="http://schemas.openxmlformats.org/officeDocument/2006/relationships/hyperlink" Target="https://search.ancestryinstitution.com/aird/search/db.aspx?dbid=2502" TargetMode="External"/><Relationship Id="rId290" Type="http://schemas.openxmlformats.org/officeDocument/2006/relationships/hyperlink" Target="https://search.ancestryinstitution.com/aird/search/db.aspx?dbid=2506" TargetMode="External"/><Relationship Id="rId388" Type="http://schemas.openxmlformats.org/officeDocument/2006/relationships/hyperlink" Target="http://www.fold3.com/title_760/ardelia_hall_collection_selected_records/" TargetMode="External"/><Relationship Id="rId2069" Type="http://schemas.openxmlformats.org/officeDocument/2006/relationships/hyperlink" Target="https://www.fold3.com/title/684/civil-war-service-records-cmsr-union-colored-troops-41st-46th-infantry" TargetMode="External"/><Relationship Id="rId3022" Type="http://schemas.openxmlformats.org/officeDocument/2006/relationships/hyperlink" Target="https://search.ancestryinstitution.com/aird/search/db.aspx?dbid=2507" TargetMode="External"/><Relationship Id="rId3467" Type="http://schemas.openxmlformats.org/officeDocument/2006/relationships/hyperlink" Target="https://familysearch.org/search/collection/1325221" TargetMode="External"/><Relationship Id="rId150" Type="http://schemas.openxmlformats.org/officeDocument/2006/relationships/hyperlink" Target="https://familysearch.org/search/collection/2443351" TargetMode="External"/><Relationship Id="rId595" Type="http://schemas.openxmlformats.org/officeDocument/2006/relationships/hyperlink" Target="https://catalog.archives.gov/search?q=*:*&amp;f.ancestorNaIds=2790468&amp;sort=naIdSort%20asc" TargetMode="External"/><Relationship Id="rId2276" Type="http://schemas.openxmlformats.org/officeDocument/2006/relationships/hyperlink" Target="https://search.ancestryinstitution.com/aird/search/db.aspx?dbid=3998" TargetMode="External"/><Relationship Id="rId2483" Type="http://schemas.openxmlformats.org/officeDocument/2006/relationships/hyperlink" Target="https://search.ancestryinstitution.com/aird/search/db.aspx?dbid=2501" TargetMode="External"/><Relationship Id="rId2690" Type="http://schemas.openxmlformats.org/officeDocument/2006/relationships/hyperlink" Target="https://catalog.archives.gov/id/2674600" TargetMode="External"/><Relationship Id="rId3327" Type="http://schemas.openxmlformats.org/officeDocument/2006/relationships/hyperlink" Target="http://www.footnote.com/title_650/" TargetMode="External"/><Relationship Id="rId248" Type="http://schemas.openxmlformats.org/officeDocument/2006/relationships/hyperlink" Target="https://search.ancestryinstitution.com/aird/search/db.aspx?dbid=2506" TargetMode="External"/><Relationship Id="rId455" Type="http://schemas.openxmlformats.org/officeDocument/2006/relationships/hyperlink" Target="https://www.familysearch.org/search/collection/2141045" TargetMode="External"/><Relationship Id="rId662" Type="http://schemas.openxmlformats.org/officeDocument/2006/relationships/hyperlink" Target="https://catalog.archives.gov/search?q=*:*&amp;f.ancestorNaIds=2790508&amp;sort=naIdSort%20asc" TargetMode="External"/><Relationship Id="rId1085" Type="http://schemas.openxmlformats.org/officeDocument/2006/relationships/hyperlink" Target="https://catalog.archives.gov/search?q=A4106&amp;f.ancestorNaIds=3249873&amp;sort=naIdSort%20asc" TargetMode="External"/><Relationship Id="rId1292" Type="http://schemas.openxmlformats.org/officeDocument/2006/relationships/hyperlink" Target="https://www.fold3.com/title/60/confederate-citizens-file/description" TargetMode="External"/><Relationship Id="rId2136" Type="http://schemas.openxmlformats.org/officeDocument/2006/relationships/hyperlink" Target="http://www.footnote.com/title_667/" TargetMode="External"/><Relationship Id="rId2343" Type="http://schemas.openxmlformats.org/officeDocument/2006/relationships/hyperlink" Target="https://search.ancestryinstitution.com/aird/search/db.aspx?dbid=2508" TargetMode="External"/><Relationship Id="rId2550" Type="http://schemas.openxmlformats.org/officeDocument/2006/relationships/hyperlink" Target="https://search.ancestryinstitution.com/aird/search/db.aspx?dbid=9282" TargetMode="External"/><Relationship Id="rId2788" Type="http://schemas.openxmlformats.org/officeDocument/2006/relationships/hyperlink" Target="https://catalog.archives.gov/search?q=*:*&amp;f.ancestorNaIds=3705014&amp;sort=naIdSort%20asc" TargetMode="External"/><Relationship Id="rId2995" Type="http://schemas.openxmlformats.org/officeDocument/2006/relationships/hyperlink" Target="https://search.ancestryinstitution.com/aird/search/db.aspx?dbid=2507" TargetMode="External"/><Relationship Id="rId108" Type="http://schemas.openxmlformats.org/officeDocument/2006/relationships/hyperlink" Target="https://catalog.archives.gov/search-within/2825739?availableOnline=true&amp;sort=naId%3Aasc" TargetMode="External"/><Relationship Id="rId315" Type="http://schemas.openxmlformats.org/officeDocument/2006/relationships/hyperlink" Target="https://catalog.archives.gov/search?q=*:*&amp;f.ancestorNaIds=24738377" TargetMode="External"/><Relationship Id="rId522" Type="http://schemas.openxmlformats.org/officeDocument/2006/relationships/hyperlink" Target="https://catalog.archives.gov/search?q=A3463&amp;f.ancestorNaIds=3929766" TargetMode="External"/><Relationship Id="rId967" Type="http://schemas.openxmlformats.org/officeDocument/2006/relationships/hyperlink" Target="https://ancestry.com/" TargetMode="External"/><Relationship Id="rId1152" Type="http://schemas.openxmlformats.org/officeDocument/2006/relationships/hyperlink" Target="https://search.ancestryinstitution.com/aird/search/db.aspx?dbid=8842" TargetMode="External"/><Relationship Id="rId1597" Type="http://schemas.openxmlformats.org/officeDocument/2006/relationships/hyperlink" Target="http://www.fold3.com/title_788/" TargetMode="External"/><Relationship Id="rId2203" Type="http://schemas.openxmlformats.org/officeDocument/2006/relationships/hyperlink" Target="https://familysearch.org/search/collection/2170637" TargetMode="External"/><Relationship Id="rId2410" Type="http://schemas.openxmlformats.org/officeDocument/2006/relationships/hyperlink" Target="https://familysearch.org/search/collection/2173973" TargetMode="External"/><Relationship Id="rId2648" Type="http://schemas.openxmlformats.org/officeDocument/2006/relationships/hyperlink" Target="https://catalog.archives.gov/search?q=*:*&amp;f.ancestorNaIds=2602421&amp;sort=naIdSort%20asc" TargetMode="External"/><Relationship Id="rId2855" Type="http://schemas.openxmlformats.org/officeDocument/2006/relationships/hyperlink" Target="https://search.ancestryinstitution.com/aird/search/db.aspx?dbid=2508" TargetMode="External"/><Relationship Id="rId96" Type="http://schemas.openxmlformats.org/officeDocument/2006/relationships/hyperlink" Target="https://search.ancestryinstitution.com/aird/search/db.aspx?dbid=9272" TargetMode="External"/><Relationship Id="rId827" Type="http://schemas.openxmlformats.org/officeDocument/2006/relationships/hyperlink" Target="http://ancestry.com/" TargetMode="External"/><Relationship Id="rId1012" Type="http://schemas.openxmlformats.org/officeDocument/2006/relationships/hyperlink" Target="https://search.ancestryinstitution.com/aird/search/db.aspx?dbid=9220" TargetMode="External"/><Relationship Id="rId1457" Type="http://schemas.openxmlformats.org/officeDocument/2006/relationships/hyperlink" Target="https://catalog.archives.gov/search?q=M678&amp;f.ancestorNaIds=300392" TargetMode="External"/><Relationship Id="rId1664" Type="http://schemas.openxmlformats.org/officeDocument/2006/relationships/hyperlink" Target="https://search.ancestryinstitution.com/aird/search/db.aspx?dbid=1192" TargetMode="External"/><Relationship Id="rId1871" Type="http://schemas.openxmlformats.org/officeDocument/2006/relationships/hyperlink" Target="https://familysearch.org/search/collection/1840501" TargetMode="External"/><Relationship Id="rId2508" Type="http://schemas.openxmlformats.org/officeDocument/2006/relationships/hyperlink" Target="https://search.ancestryinstitution.com/aird/search/db.aspx?dbid=1850" TargetMode="External"/><Relationship Id="rId2715" Type="http://schemas.openxmlformats.org/officeDocument/2006/relationships/hyperlink" Target="https://familysearch.org/search/collection/2613134" TargetMode="External"/><Relationship Id="rId2922" Type="http://schemas.openxmlformats.org/officeDocument/2006/relationships/hyperlink" Target="https://catalog.archives.gov/search?q=*:*&amp;f.ancestorNaIds=4522204&amp;sort=naIdSort%20asc" TargetMode="External"/><Relationship Id="rId1317" Type="http://schemas.openxmlformats.org/officeDocument/2006/relationships/hyperlink" Target="https://search.ancestryinstitution.com/aird/search/db.aspx?dbid=2344" TargetMode="External"/><Relationship Id="rId1524" Type="http://schemas.openxmlformats.org/officeDocument/2006/relationships/hyperlink" Target="https://search.ancestryinstitution.com/aird/search/db.aspx?dbid=1264" TargetMode="External"/><Relationship Id="rId1731" Type="http://schemas.openxmlformats.org/officeDocument/2006/relationships/hyperlink" Target="https://search.ancestryinstitution.com/aird/search/db.aspx?dbid=7949" TargetMode="External"/><Relationship Id="rId1969" Type="http://schemas.openxmlformats.org/officeDocument/2006/relationships/hyperlink" Target="http://www.fold3.com/title_682/civil_war_soldiers_union_colored_troops/" TargetMode="External"/><Relationship Id="rId3184" Type="http://schemas.openxmlformats.org/officeDocument/2006/relationships/hyperlink" Target="https://catalog.archives.gov/search?q=*:*&amp;f.ancestorNaIds=6165172&amp;sort=naIdSort%20asc" TargetMode="External"/><Relationship Id="rId23" Type="http://schemas.openxmlformats.org/officeDocument/2006/relationships/hyperlink" Target="https://search.ancestryinstitution.com/aird/search/db.aspx?dbid=9220" TargetMode="External"/><Relationship Id="rId1829" Type="http://schemas.openxmlformats.org/officeDocument/2006/relationships/hyperlink" Target="https://search.ancestryinstitution.com/aird/search/db.aspx?dbid=1253" TargetMode="External"/><Relationship Id="rId3391" Type="http://schemas.openxmlformats.org/officeDocument/2006/relationships/hyperlink" Target="https://search.ancestryinstitution.com/aird/search/db.aspx?dbid=2512" TargetMode="External"/><Relationship Id="rId3489" Type="http://schemas.openxmlformats.org/officeDocument/2006/relationships/hyperlink" Target="https://www.ancestryinstitution.com/search/collections/7484/" TargetMode="External"/><Relationship Id="rId2298" Type="http://schemas.openxmlformats.org/officeDocument/2006/relationships/hyperlink" Target="https://search.ancestryinstitution.com/aird/search/db.aspx?dbid=2506" TargetMode="External"/><Relationship Id="rId3044" Type="http://schemas.openxmlformats.org/officeDocument/2006/relationships/hyperlink" Target="https://familysearch.org/search/collection/2064580" TargetMode="External"/><Relationship Id="rId3251" Type="http://schemas.openxmlformats.org/officeDocument/2006/relationships/hyperlink" Target="https://catalog.archives.gov/search-within/7551470" TargetMode="External"/><Relationship Id="rId3349" Type="http://schemas.openxmlformats.org/officeDocument/2006/relationships/hyperlink" Target="https://catalog.archives.gov/search?q=*:*&amp;f.ancestorNaIds=75718065&amp;sort=naIdSort%20asc" TargetMode="External"/><Relationship Id="rId172" Type="http://schemas.openxmlformats.org/officeDocument/2006/relationships/hyperlink" Target="https://search.ancestryinstitution.com/aird/search/db.aspx?dbid=1277" TargetMode="External"/><Relationship Id="rId477" Type="http://schemas.openxmlformats.org/officeDocument/2006/relationships/hyperlink" Target="https://www.familysearch.org/search/collection/2376891" TargetMode="External"/><Relationship Id="rId684" Type="http://schemas.openxmlformats.org/officeDocument/2006/relationships/hyperlink" Target="https://catalog.archives.gov/search?q=*:*&amp;f.ancestorNaIds=2675039" TargetMode="External"/><Relationship Id="rId2060" Type="http://schemas.openxmlformats.org/officeDocument/2006/relationships/hyperlink" Target="https://search.ancestryinstitution.com/aird/search/db.aspx?dbid=1082" TargetMode="External"/><Relationship Id="rId2158" Type="http://schemas.openxmlformats.org/officeDocument/2006/relationships/hyperlink" Target="https://search.ancestryinstitution.com/aird/search/db.aspx?dbid=2509" TargetMode="External"/><Relationship Id="rId2365" Type="http://schemas.openxmlformats.org/officeDocument/2006/relationships/hyperlink" Target="https://catalog.archives.gov/search?q=*:*&amp;f.ancestorNaIds=788673&amp;sort=naIdSort%20asc" TargetMode="External"/><Relationship Id="rId3111" Type="http://schemas.openxmlformats.org/officeDocument/2006/relationships/hyperlink" Target="https://search.ancestryinstitution.com/aird/search/db.aspx?dbid=2501" TargetMode="External"/><Relationship Id="rId3209" Type="http://schemas.openxmlformats.org/officeDocument/2006/relationships/hyperlink" Target="https://catalog.archives.gov/search?q=*:*&amp;f.ancestorNaIds=6873553&amp;sort=titleSort%20asc" TargetMode="External"/><Relationship Id="rId337" Type="http://schemas.openxmlformats.org/officeDocument/2006/relationships/hyperlink" Target="http://familysearch.org/" TargetMode="External"/><Relationship Id="rId891" Type="http://schemas.openxmlformats.org/officeDocument/2006/relationships/hyperlink" Target="https://catalog.archives.gov/search?q=A3859&amp;f.ancestorNaIds=2658033&amp;sort=naIdSort%20asc" TargetMode="External"/><Relationship Id="rId989" Type="http://schemas.openxmlformats.org/officeDocument/2006/relationships/hyperlink" Target="https://catalog.archives.gov/search?q=*:*&amp;f.ancestorNaIds=2774919&amp;sort=naIdSort%20asc" TargetMode="External"/><Relationship Id="rId2018" Type="http://schemas.openxmlformats.org/officeDocument/2006/relationships/hyperlink" Target="http://www.fold3.com/title_757/omgus_cultural_affairs_branch/" TargetMode="External"/><Relationship Id="rId2572" Type="http://schemas.openxmlformats.org/officeDocument/2006/relationships/hyperlink" Target="https://search.ancestryinstitution.com/aird/search/db.aspx?dbid=2501" TargetMode="External"/><Relationship Id="rId2877" Type="http://schemas.openxmlformats.org/officeDocument/2006/relationships/hyperlink" Target="https://search.ancestryinstitution.com/aird/search/db.aspx?dbid=2507" TargetMode="External"/><Relationship Id="rId3416" Type="http://schemas.openxmlformats.org/officeDocument/2006/relationships/hyperlink" Target="https://aad.archives.gov/aad/fielded-search.jsp?dt=197&amp;tf=F&amp;cat=SB123&amp;bc=sb,sl" TargetMode="External"/><Relationship Id="rId544" Type="http://schemas.openxmlformats.org/officeDocument/2006/relationships/hyperlink" Target="https://catalog.archives.gov/search?q=*:*&amp;f.ancestorNaIds=4644676&amp;sort=naIdSort%20asc" TargetMode="External"/><Relationship Id="rId751" Type="http://schemas.openxmlformats.org/officeDocument/2006/relationships/hyperlink" Target="https://catalog.archives.gov/search?q=A3667&amp;f.ancestorNaIds=2867034&amp;sort=naIdSort%20asc" TargetMode="External"/><Relationship Id="rId849" Type="http://schemas.openxmlformats.org/officeDocument/2006/relationships/hyperlink" Target="https://catalog.archives.gov/search?q=A3817&amp;f.ancestorNaIds=2953561&amp;sort=naIdSort%20asc" TargetMode="External"/><Relationship Id="rId1174" Type="http://schemas.openxmlformats.org/officeDocument/2006/relationships/hyperlink" Target="http://www.fold3.com/title_839/" TargetMode="External"/><Relationship Id="rId1381" Type="http://schemas.openxmlformats.org/officeDocument/2006/relationships/hyperlink" Target="https://catalog.archives.gov/search-within/654530?q=record.microformPublications.identifier%3AM540&amp;sort=title%3Aasc" TargetMode="External"/><Relationship Id="rId1479" Type="http://schemas.openxmlformats.org/officeDocument/2006/relationships/hyperlink" Target="https://familysearch.org/search/collection/2075263" TargetMode="External"/><Relationship Id="rId1686" Type="http://schemas.openxmlformats.org/officeDocument/2006/relationships/hyperlink" Target="https://familysearch.org/search/collection/1838804" TargetMode="External"/><Relationship Id="rId2225" Type="http://schemas.openxmlformats.org/officeDocument/2006/relationships/hyperlink" Target="https://catalog.archives.gov/search?q=*:*&amp;f.ancestorNaIds=596118&amp;sort=naIdSort%20asc&amp;f.oldScope=online&amp;f.level=fileunit" TargetMode="External"/><Relationship Id="rId2432" Type="http://schemas.openxmlformats.org/officeDocument/2006/relationships/hyperlink" Target="https://catalog.archives.gov/search?q=*:*&amp;f.ancestorNaIds=1157734&amp;sort=naIdSort%20asc" TargetMode="External"/><Relationship Id="rId404" Type="http://schemas.openxmlformats.org/officeDocument/2006/relationships/hyperlink" Target="https://www.familysearch.org/search/collection/2421844" TargetMode="External"/><Relationship Id="rId611" Type="http://schemas.openxmlformats.org/officeDocument/2006/relationships/hyperlink" Target="https://search.ancestryinstitution.com/aird/search/db.aspx?dbid=2257" TargetMode="External"/><Relationship Id="rId1034" Type="http://schemas.openxmlformats.org/officeDocument/2006/relationships/hyperlink" Target="https://catalog.archives.gov/search?q=A4044&amp;f.ancestorNaIds=3249871&amp;sort=naIdSort%20asc" TargetMode="External"/><Relationship Id="rId1241" Type="http://schemas.openxmlformats.org/officeDocument/2006/relationships/hyperlink" Target="https://search.ancestryinstitution.com/aird/search/db.aspx?dbid=2860" TargetMode="External"/><Relationship Id="rId1339" Type="http://schemas.openxmlformats.org/officeDocument/2006/relationships/hyperlink" Target="http://www.fold3.com/title_688/civil_war_soldiers_union_tx/" TargetMode="External"/><Relationship Id="rId1893" Type="http://schemas.openxmlformats.org/officeDocument/2006/relationships/hyperlink" Target="https://catalog.archives.gov/search?q=*:*&amp;f.ancestorNaIds=4529425&amp;sort=naIdSort%20asc" TargetMode="External"/><Relationship Id="rId2737" Type="http://schemas.openxmlformats.org/officeDocument/2006/relationships/hyperlink" Target="https://catalog.archives.gov/search-within/2934410" TargetMode="External"/><Relationship Id="rId2944" Type="http://schemas.openxmlformats.org/officeDocument/2006/relationships/hyperlink" Target="https://catalog.archives.gov/search?q=*:*&amp;f.ancestorNaIds=4532642&amp;sort=naIdSort%20asc" TargetMode="External"/><Relationship Id="rId709" Type="http://schemas.openxmlformats.org/officeDocument/2006/relationships/hyperlink" Target="https://catalog.archives.gov/search?q=*:*&amp;f.ancestorNaIds=2790482&amp;sort=naIdSort%20asc" TargetMode="External"/><Relationship Id="rId916" Type="http://schemas.openxmlformats.org/officeDocument/2006/relationships/hyperlink" Target="https://catalog.archives.gov/search?q=A3911&amp;f.ancestorNaIds=3242808&amp;sort=naIdSort%20asc" TargetMode="External"/><Relationship Id="rId1101" Type="http://schemas.openxmlformats.org/officeDocument/2006/relationships/hyperlink" Target="https://ancestry.com/" TargetMode="External"/><Relationship Id="rId1546" Type="http://schemas.openxmlformats.org/officeDocument/2006/relationships/hyperlink" Target="https://familysearch.org/search/collection/2432992" TargetMode="External"/><Relationship Id="rId1753" Type="http://schemas.openxmlformats.org/officeDocument/2006/relationships/hyperlink" Target="https://search.ancestryinstitution.com/aird/search/db.aspx?dbid=1357" TargetMode="External"/><Relationship Id="rId1960" Type="http://schemas.openxmlformats.org/officeDocument/2006/relationships/hyperlink" Target="https://search.ancestryinstitution.com/aird/search/db.aspx?dbid=1107" TargetMode="External"/><Relationship Id="rId2804" Type="http://schemas.openxmlformats.org/officeDocument/2006/relationships/hyperlink" Target="https://search.ancestryinstitution.com/aird/search/db.aspx?dbid=2502" TargetMode="External"/><Relationship Id="rId45" Type="http://schemas.openxmlformats.org/officeDocument/2006/relationships/hyperlink" Target="https://search.ancestryinstitution.com/aird/search/db.aspx?dbid=1277" TargetMode="External"/><Relationship Id="rId1406" Type="http://schemas.openxmlformats.org/officeDocument/2006/relationships/hyperlink" Target="https://catalog.archives.gov/search-within/654530?q=record.microformPublications.identifier%3AM557&amp;sort=title%3Aasc" TargetMode="External"/><Relationship Id="rId1613" Type="http://schemas.openxmlformats.org/officeDocument/2006/relationships/hyperlink" Target="https://familysearch.org/search/collection/2427894" TargetMode="External"/><Relationship Id="rId1820" Type="http://schemas.openxmlformats.org/officeDocument/2006/relationships/hyperlink" Target="https://search.ancestryinstitution.com/aird/search/db.aspx?dbid=1629" TargetMode="External"/><Relationship Id="rId3066" Type="http://schemas.openxmlformats.org/officeDocument/2006/relationships/hyperlink" Target="https://search.ancestryinstitution.com/aird/search/db.aspx?dbid=2501" TargetMode="External"/><Relationship Id="rId3273" Type="http://schemas.openxmlformats.org/officeDocument/2006/relationships/hyperlink" Target="https://www.fold3.com/title_816/wwii_draft_registration_cards" TargetMode="External"/><Relationship Id="rId3480" Type="http://schemas.openxmlformats.org/officeDocument/2006/relationships/hyperlink" Target="https://catalog.archives.gov/search?q=*:*&amp;f.ancestorNaIds=16660414&amp;sort=naIdSort%20asc&amp;f.oldScope=online" TargetMode="External"/><Relationship Id="rId194" Type="http://schemas.openxmlformats.org/officeDocument/2006/relationships/hyperlink" Target="https://search.ancestryinstitution.com/aird/search/db.aspx?dbid=2975" TargetMode="External"/><Relationship Id="rId1918" Type="http://schemas.openxmlformats.org/officeDocument/2006/relationships/hyperlink" Target="https://search.ancestryinstitution.com/aird/search/db.aspx?dbid=5309" TargetMode="External"/><Relationship Id="rId2082" Type="http://schemas.openxmlformats.org/officeDocument/2006/relationships/hyperlink" Target="https://familysearch.org/search/collection/1932388" TargetMode="External"/><Relationship Id="rId3133" Type="http://schemas.openxmlformats.org/officeDocument/2006/relationships/hyperlink" Target="https://search.ancestryinstitution.com/aird/search/db.aspx?dbid=6927" TargetMode="External"/><Relationship Id="rId261" Type="http://schemas.openxmlformats.org/officeDocument/2006/relationships/hyperlink" Target="https://catalog.archives.gov/search?q=*:*&amp;f.ancestorNaIds=1227673" TargetMode="External"/><Relationship Id="rId499" Type="http://schemas.openxmlformats.org/officeDocument/2006/relationships/hyperlink" Target="https://catalog.archives.gov/search?q=*:*&amp;f.ancestorNaIds=3939303&amp;sort=naIdSort%20asc" TargetMode="External"/><Relationship Id="rId2387" Type="http://schemas.openxmlformats.org/officeDocument/2006/relationships/hyperlink" Target="https://catalog.archives.gov/search-within/1087232" TargetMode="External"/><Relationship Id="rId2594" Type="http://schemas.openxmlformats.org/officeDocument/2006/relationships/hyperlink" Target="https://catalog.archives.gov/search?q=*:*&amp;f.ancestorNaIds=%202435806&amp;sort=naIdSort%20asc" TargetMode="External"/><Relationship Id="rId3340" Type="http://schemas.openxmlformats.org/officeDocument/2006/relationships/hyperlink" Target="https://catalog.archives.gov/search?q=*:*&amp;f.ancestorNaIds=55275709&amp;sort=naIdSort%20asc" TargetMode="External"/><Relationship Id="rId3438" Type="http://schemas.openxmlformats.org/officeDocument/2006/relationships/hyperlink" Target="https://familysearch.org/search/collection/2043777" TargetMode="External"/><Relationship Id="rId359" Type="http://schemas.openxmlformats.org/officeDocument/2006/relationships/hyperlink" Target="https://search.ancestryinstitution.com/search/db.aspx?dbid=7949" TargetMode="External"/><Relationship Id="rId566" Type="http://schemas.openxmlformats.org/officeDocument/2006/relationships/hyperlink" Target="https://search.ancestryinstitution.com/aird/search/db.aspx?dbid=5309" TargetMode="External"/><Relationship Id="rId773" Type="http://schemas.openxmlformats.org/officeDocument/2006/relationships/hyperlink" Target="https://search.ancestryinstitution.com/aird/search/db.aspx?dbid=9220" TargetMode="External"/><Relationship Id="rId1196" Type="http://schemas.openxmlformats.org/officeDocument/2006/relationships/hyperlink" Target="https://familysearch.org/search/collection/1880762" TargetMode="External"/><Relationship Id="rId2247" Type="http://schemas.openxmlformats.org/officeDocument/2006/relationships/hyperlink" Target="https://catalog.archives.gov/search-within/602278" TargetMode="External"/><Relationship Id="rId2454" Type="http://schemas.openxmlformats.org/officeDocument/2006/relationships/hyperlink" Target="https://search.ancestryinstitution.com/aird/search/db.aspx?dbid=1174" TargetMode="External"/><Relationship Id="rId2899" Type="http://schemas.openxmlformats.org/officeDocument/2006/relationships/hyperlink" Target="http://search.ancestryinstitution.com/aird/search/db.aspx?dbid=2509" TargetMode="External"/><Relationship Id="rId3200" Type="http://schemas.openxmlformats.org/officeDocument/2006/relationships/hyperlink" Target="https://familysearch.org/search/collection/2613134" TargetMode="External"/><Relationship Id="rId3505" Type="http://schemas.openxmlformats.org/officeDocument/2006/relationships/hyperlink" Target="https://search.ancestryinstitution.com/aird/search/db.aspx?dbid=2774%09%09%09%09" TargetMode="External"/><Relationship Id="rId121" Type="http://schemas.openxmlformats.org/officeDocument/2006/relationships/hyperlink" Target="https://search.ancestryinstitution.com/search/db.aspx?dbid=8722" TargetMode="External"/><Relationship Id="rId219" Type="http://schemas.openxmlformats.org/officeDocument/2006/relationships/hyperlink" Target="https://search.ancestryinstitution.com/aird/search/db.aspx?dbid=1005" TargetMode="External"/><Relationship Id="rId426" Type="http://schemas.openxmlformats.org/officeDocument/2006/relationships/hyperlink" Target="https://search.ancestryinstitution.com/search/db.aspx?dbid=1914" TargetMode="External"/><Relationship Id="rId633" Type="http://schemas.openxmlformats.org/officeDocument/2006/relationships/hyperlink" Target="https://catalog.archives.gov/search?q=A3553&amp;f.ancestorNaIds=3033312" TargetMode="External"/><Relationship Id="rId980" Type="http://schemas.openxmlformats.org/officeDocument/2006/relationships/hyperlink" Target="https://catalog.archives.gov/search?q=A3980&amp;f.ancestorNaIds=2789495&amp;sort=naIdSort%20asc" TargetMode="External"/><Relationship Id="rId1056" Type="http://schemas.openxmlformats.org/officeDocument/2006/relationships/hyperlink" Target="https://search.ancestryinstitution.com/aird/search/db.aspx?dbid=8842" TargetMode="External"/><Relationship Id="rId1263" Type="http://schemas.openxmlformats.org/officeDocument/2006/relationships/hyperlink" Target="https://www.fold3.com/title_32/civil_war_soldiers_confederate_ky" TargetMode="External"/><Relationship Id="rId2107" Type="http://schemas.openxmlformats.org/officeDocument/2006/relationships/hyperlink" Target="http://fold3.com/" TargetMode="External"/><Relationship Id="rId2314" Type="http://schemas.openxmlformats.org/officeDocument/2006/relationships/hyperlink" Target="https://search.ancestryinstitution.com/aird/search/db.aspx?dbid=2507" TargetMode="External"/><Relationship Id="rId2661" Type="http://schemas.openxmlformats.org/officeDocument/2006/relationships/hyperlink" Target="https://search.ancestryinstitution.com/aird/search/db.aspx?dbid=2503" TargetMode="External"/><Relationship Id="rId2759" Type="http://schemas.openxmlformats.org/officeDocument/2006/relationships/hyperlink" Target="https://catalog.archives.gov/id/3476677" TargetMode="External"/><Relationship Id="rId2966" Type="http://schemas.openxmlformats.org/officeDocument/2006/relationships/hyperlink" Target="https://www.fold3.com/title_816/wwii_draft_registration_cards" TargetMode="External"/><Relationship Id="rId840" Type="http://schemas.openxmlformats.org/officeDocument/2006/relationships/hyperlink" Target="https://search.ancestryinstitution.com/aird/search/db.aspx?dbid=9220" TargetMode="External"/><Relationship Id="rId938" Type="http://schemas.openxmlformats.org/officeDocument/2006/relationships/hyperlink" Target="https://catalog.archives.gov/search?q=A3932&amp;f.ancestorNaIds=2934396&amp;sort=naIdSort%20asc" TargetMode="External"/><Relationship Id="rId1470" Type="http://schemas.openxmlformats.org/officeDocument/2006/relationships/hyperlink" Target="https://familysearch.org/search/collection/1786457" TargetMode="External"/><Relationship Id="rId1568" Type="http://schemas.openxmlformats.org/officeDocument/2006/relationships/hyperlink" Target="https://familysearch.org/search/collection/2427894" TargetMode="External"/><Relationship Id="rId1775" Type="http://schemas.openxmlformats.org/officeDocument/2006/relationships/hyperlink" Target="https://search.ancestryinstitution.com/aird/search/db.aspx?dbid=1082" TargetMode="External"/><Relationship Id="rId2521" Type="http://schemas.openxmlformats.org/officeDocument/2006/relationships/hyperlink" Target="https://search.ancestryinstitution.com/aird/search/db.aspx?dbid=1850" TargetMode="External"/><Relationship Id="rId2619" Type="http://schemas.openxmlformats.org/officeDocument/2006/relationships/hyperlink" Target="https://search.ancestryinstitution.com/aird/search/db.aspx?dbid=2503" TargetMode="External"/><Relationship Id="rId2826" Type="http://schemas.openxmlformats.org/officeDocument/2006/relationships/hyperlink" Target="https://search.ancestryinstitution.com/aird/search/db.aspx?dbid=2500" TargetMode="External"/><Relationship Id="rId67" Type="http://schemas.openxmlformats.org/officeDocument/2006/relationships/hyperlink" Target="https://search.ancestryinstitution.com/aird/search/db.aspx?dbid=9118" TargetMode="External"/><Relationship Id="rId700" Type="http://schemas.openxmlformats.org/officeDocument/2006/relationships/hyperlink" Target="https://search.ancestryinstitution.com/aird/search/db.aspx?dbid=5309" TargetMode="External"/><Relationship Id="rId1123" Type="http://schemas.openxmlformats.org/officeDocument/2006/relationships/hyperlink" Target="https://ancestry.com/" TargetMode="External"/><Relationship Id="rId1330" Type="http://schemas.openxmlformats.org/officeDocument/2006/relationships/hyperlink" Target="https://catalog.archives.gov/search-within/300398?page=2&amp;q=record.microformPublications.identifier%3AM400&amp;sort=title%3Aasc" TargetMode="External"/><Relationship Id="rId1428" Type="http://schemas.openxmlformats.org/officeDocument/2006/relationships/hyperlink" Target="https://go.fold3.com/lincoln" TargetMode="External"/><Relationship Id="rId1635" Type="http://schemas.openxmlformats.org/officeDocument/2006/relationships/hyperlink" Target="https://catalog.archives.gov/search?q=M1087&amp;f.ancestorNaIds=300400" TargetMode="External"/><Relationship Id="rId1982" Type="http://schemas.openxmlformats.org/officeDocument/2006/relationships/hyperlink" Target="https://catalog.archives.gov/search?q=*:*&amp;f.ancestorNaIds=1184633&amp;sort=naIdSort%20asc" TargetMode="External"/><Relationship Id="rId3088" Type="http://schemas.openxmlformats.org/officeDocument/2006/relationships/hyperlink" Target="https://www.familysearch.org/search/collection/2075263" TargetMode="External"/><Relationship Id="rId1842" Type="http://schemas.openxmlformats.org/officeDocument/2006/relationships/hyperlink" Target="https://search.ancestryinstitution.com/aird/search/db.aspx?dbid=1193" TargetMode="External"/><Relationship Id="rId3295" Type="http://schemas.openxmlformats.org/officeDocument/2006/relationships/hyperlink" Target="https://search.ancestryinstitution.com/aird/search/db.aspx?dbid=2238" TargetMode="External"/><Relationship Id="rId1702" Type="http://schemas.openxmlformats.org/officeDocument/2006/relationships/hyperlink" Target="https://search.ancestryinstitution.com/aird/search/db.aspx?dbid=2898" TargetMode="External"/><Relationship Id="rId3155" Type="http://schemas.openxmlformats.org/officeDocument/2006/relationships/hyperlink" Target="https://catalog.archives.gov/search?q=*:*&amp;f.ancestorNaIds=6037017&amp;sort=naIdSort%20asc" TargetMode="External"/><Relationship Id="rId3362" Type="http://schemas.openxmlformats.org/officeDocument/2006/relationships/hyperlink" Target="https://catalog.archives.gov/search?q=*:*&amp;f.ancestorNaIds=81448584&amp;sort=naIdSort%20asc" TargetMode="External"/><Relationship Id="rId283" Type="http://schemas.openxmlformats.org/officeDocument/2006/relationships/hyperlink" Target="https://catalog.archives.gov/search?q=*:*&amp;f.ancestorNaIds=2658538" TargetMode="External"/><Relationship Id="rId490" Type="http://schemas.openxmlformats.org/officeDocument/2006/relationships/hyperlink" Target="https://catalog.archives.gov/search?q=*:*&amp;f.ancestorNaIds=4477885&amp;sort=naIdSort%20asc" TargetMode="External"/><Relationship Id="rId2171" Type="http://schemas.openxmlformats.org/officeDocument/2006/relationships/hyperlink" Target="https://search.ancestryinstitution.com/aird/search/db.aspx?dbid=2509" TargetMode="External"/><Relationship Id="rId3015" Type="http://schemas.openxmlformats.org/officeDocument/2006/relationships/hyperlink" Target="https://search.ancestryinstitution.com/aird/search/db.aspx?dbid=2508" TargetMode="External"/><Relationship Id="rId3222" Type="http://schemas.openxmlformats.org/officeDocument/2006/relationships/hyperlink" Target="https://search.ancestryinstitution.com/aird/search/db.aspx?dbid=9170" TargetMode="External"/><Relationship Id="rId143" Type="http://schemas.openxmlformats.org/officeDocument/2006/relationships/hyperlink" Target="https://search.ancestryinstitution.com/aird/search/db.aspx?dbid=8842" TargetMode="External"/><Relationship Id="rId350" Type="http://schemas.openxmlformats.org/officeDocument/2006/relationships/hyperlink" Target="http://www.footnote.com/title_851/" TargetMode="External"/><Relationship Id="rId588" Type="http://schemas.openxmlformats.org/officeDocument/2006/relationships/hyperlink" Target="https://search.ancestryinstitution.com/aird/search/db.aspx?dbid=8722" TargetMode="External"/><Relationship Id="rId795" Type="http://schemas.openxmlformats.org/officeDocument/2006/relationships/hyperlink" Target="https://catalog.archives.gov/search?q=A3722&amp;f.ancestorNaIds=2825528&amp;sort=naIdSort%20asc" TargetMode="External"/><Relationship Id="rId2031" Type="http://schemas.openxmlformats.org/officeDocument/2006/relationships/hyperlink" Target="https://catalog.archives.gov/search?q=*:*&amp;f.ancestorNaIds=6203386&amp;sort=naIdSort%20asc" TargetMode="External"/><Relationship Id="rId2269" Type="http://schemas.openxmlformats.org/officeDocument/2006/relationships/hyperlink" Target="https://search.ancestryinstitution.com/aird/search/db.aspx?dbid=60614" TargetMode="External"/><Relationship Id="rId2476" Type="http://schemas.openxmlformats.org/officeDocument/2006/relationships/hyperlink" Target="https://catalog.archives.gov/search?q=*:*&amp;f.ancestorNaIds=1262809&amp;sort=naIdSort%20asc" TargetMode="External"/><Relationship Id="rId2683" Type="http://schemas.openxmlformats.org/officeDocument/2006/relationships/hyperlink" Target="https://search.ancestryinstitution.com/aird/search/db.aspx?dbid=2505" TargetMode="External"/><Relationship Id="rId2890" Type="http://schemas.openxmlformats.org/officeDocument/2006/relationships/hyperlink" Target="https://search.ancestryinstitution.com/aird/search/db.aspx?dbid=2507" TargetMode="External"/><Relationship Id="rId3527" Type="http://schemas.openxmlformats.org/officeDocument/2006/relationships/hyperlink" Target="https://www.ancestryinstitution.com/imageviewer/collections/61336/images/47292_302022005448_2058-00001?ssrc=&amp;backlabel=Return" TargetMode="External"/><Relationship Id="rId9" Type="http://schemas.openxmlformats.org/officeDocument/2006/relationships/hyperlink" Target="https://search.ancestryinstitution.com/search/db.aspx?dbid=60517" TargetMode="External"/><Relationship Id="rId210" Type="http://schemas.openxmlformats.org/officeDocument/2006/relationships/hyperlink" Target="https://familysearch.org/search/collection/2331267" TargetMode="External"/><Relationship Id="rId448" Type="http://schemas.openxmlformats.org/officeDocument/2006/relationships/hyperlink" Target="https://catalog.archives.gov/search?q=*:*&amp;f.ancestorNaIds=4497943&amp;sort=naIdSort%20asc" TargetMode="External"/><Relationship Id="rId655" Type="http://schemas.openxmlformats.org/officeDocument/2006/relationships/hyperlink" Target="https://catalog.archives.gov/search?q=*:*&amp;f.ancestorNaIds=2363750&amp;sort=naIdSort%20asc" TargetMode="External"/><Relationship Id="rId862" Type="http://schemas.openxmlformats.org/officeDocument/2006/relationships/hyperlink" Target="https://catalog.archives.gov/search?q=A3828&amp;f.ancestorNaIds=2990023&amp;sort=naIdSort%20asc" TargetMode="External"/><Relationship Id="rId1078" Type="http://schemas.openxmlformats.org/officeDocument/2006/relationships/hyperlink" Target="https://search.ancestryinstitution.com/aird/search/db.aspx?dbid=9220" TargetMode="External"/><Relationship Id="rId1285" Type="http://schemas.openxmlformats.org/officeDocument/2006/relationships/hyperlink" Target="https://search.ancestryinstitution.com/aird/search/db.aspx?dbid=2322" TargetMode="External"/><Relationship Id="rId1492" Type="http://schemas.openxmlformats.org/officeDocument/2006/relationships/hyperlink" Target="https://search.ancestryinstitution.com/aird/search/db.aspx?dbid=1264" TargetMode="External"/><Relationship Id="rId2129" Type="http://schemas.openxmlformats.org/officeDocument/2006/relationships/hyperlink" Target="http://www.footnote.com/title_893/" TargetMode="External"/><Relationship Id="rId2336" Type="http://schemas.openxmlformats.org/officeDocument/2006/relationships/hyperlink" Target="https://catalog.archives.gov/id/720245" TargetMode="External"/><Relationship Id="rId2543" Type="http://schemas.openxmlformats.org/officeDocument/2006/relationships/hyperlink" Target="https://www.fold3.com/title_816/wwii_draft_registration_cards" TargetMode="External"/><Relationship Id="rId2750" Type="http://schemas.openxmlformats.org/officeDocument/2006/relationships/hyperlink" Target="https://search.ancestryinstitution.com/aird/search/db.aspx?dbid=2506" TargetMode="External"/><Relationship Id="rId2988" Type="http://schemas.openxmlformats.org/officeDocument/2006/relationships/hyperlink" Target="https://catalog.archives.gov/search?q=*:*&amp;f.ancestorNaIds=4693984&amp;sort=titleSort%20asc" TargetMode="External"/><Relationship Id="rId308" Type="http://schemas.openxmlformats.org/officeDocument/2006/relationships/hyperlink" Target="http://www.footnote.com/title_650/" TargetMode="External"/><Relationship Id="rId515" Type="http://schemas.openxmlformats.org/officeDocument/2006/relationships/hyperlink" Target="https://search.ancestryinstitution.com/aird/search/db.aspx?dbid=1075" TargetMode="External"/><Relationship Id="rId722" Type="http://schemas.openxmlformats.org/officeDocument/2006/relationships/hyperlink" Target="https://search.ancestryinstitution.com/aird/search/db.aspx?dbid=9220" TargetMode="External"/><Relationship Id="rId1145" Type="http://schemas.openxmlformats.org/officeDocument/2006/relationships/hyperlink" Target="https://catalog.archives.gov/search?q=*:*&amp;f.ancestorNaIds=3020754&amp;sort=naIdSort%20asc" TargetMode="External"/><Relationship Id="rId1352" Type="http://schemas.openxmlformats.org/officeDocument/2006/relationships/hyperlink" Target="https://search.ancestryinstitution.com/aird/search/db.aspx?dbid=5445" TargetMode="External"/><Relationship Id="rId1797" Type="http://schemas.openxmlformats.org/officeDocument/2006/relationships/hyperlink" Target="https://catalog.archives.gov/search?q=M1537&amp;f.level=fileunit&amp;f.recordGroupNoCollectionId=21&amp;f.oldScope=online" TargetMode="External"/><Relationship Id="rId2403" Type="http://schemas.openxmlformats.org/officeDocument/2006/relationships/hyperlink" Target="https://familysearch.org/search/collection/2173973" TargetMode="External"/><Relationship Id="rId2848" Type="http://schemas.openxmlformats.org/officeDocument/2006/relationships/hyperlink" Target="https://catalog.archives.gov/search?q=*:*&amp;f.ancestorNaIds=4486504&amp;sort=naIdSort%20asc" TargetMode="External"/><Relationship Id="rId89" Type="http://schemas.openxmlformats.org/officeDocument/2006/relationships/hyperlink" Target="https://search.ancestryinstitution.com/aird/search/db.aspx?dbid=2996" TargetMode="External"/><Relationship Id="rId1005" Type="http://schemas.openxmlformats.org/officeDocument/2006/relationships/hyperlink" Target="https://catalog.archives.gov/search?q=A4007&amp;f.ancestorNaIds=3179982&amp;sort=naIdSort%20asc" TargetMode="External"/><Relationship Id="rId1212" Type="http://schemas.openxmlformats.org/officeDocument/2006/relationships/hyperlink" Target="https://search.ancestryinstitution.com/aird/search/db.aspx?dbid=1267" TargetMode="External"/><Relationship Id="rId1657" Type="http://schemas.openxmlformats.org/officeDocument/2006/relationships/hyperlink" Target="https://familysearch.org/search/collection/1838829" TargetMode="External"/><Relationship Id="rId1864" Type="http://schemas.openxmlformats.org/officeDocument/2006/relationships/hyperlink" Target="https://catalog.archives.gov/search?q=*:*&amp;f.ancestorNaIds=59580301&amp;sort=naIdSort%20asc" TargetMode="External"/><Relationship Id="rId2610" Type="http://schemas.openxmlformats.org/officeDocument/2006/relationships/hyperlink" Target="https://search.ancestryinstitution.com/aird/search/db.aspx?dbid=2505" TargetMode="External"/><Relationship Id="rId2708" Type="http://schemas.openxmlformats.org/officeDocument/2006/relationships/hyperlink" Target="https://catalog.archives.gov/search?q=*:*&amp;f.ancestorNaIds=2790537&amp;sort=naIdSort%20asc" TargetMode="External"/><Relationship Id="rId2915" Type="http://schemas.openxmlformats.org/officeDocument/2006/relationships/hyperlink" Target="https://search.ancestryinstitution.com/aird/search/db.aspx?dbid=2509" TargetMode="External"/><Relationship Id="rId1517" Type="http://schemas.openxmlformats.org/officeDocument/2006/relationships/hyperlink" Target="https://familysearch.org/search/collection/2075263" TargetMode="External"/><Relationship Id="rId1724" Type="http://schemas.openxmlformats.org/officeDocument/2006/relationships/hyperlink" Target="http://www.footnote.com/title_780/" TargetMode="External"/><Relationship Id="rId3177" Type="http://schemas.openxmlformats.org/officeDocument/2006/relationships/hyperlink" Target="https://search.ancestryinstitution.com/aird/search/db.aspx?dbid=9165" TargetMode="External"/><Relationship Id="rId16" Type="http://schemas.openxmlformats.org/officeDocument/2006/relationships/hyperlink" Target="https://catalog.archives.gov/search-within/2723253?availableOnline=true&amp;sort=naId%3Aasc" TargetMode="External"/><Relationship Id="rId1931" Type="http://schemas.openxmlformats.org/officeDocument/2006/relationships/hyperlink" Target="https://familysearch.org/search/collection/1932417" TargetMode="External"/><Relationship Id="rId3037" Type="http://schemas.openxmlformats.org/officeDocument/2006/relationships/hyperlink" Target="https://catalog.archives.gov/search-within/4719444" TargetMode="External"/><Relationship Id="rId3384" Type="http://schemas.openxmlformats.org/officeDocument/2006/relationships/hyperlink" Target="https://catalog.archives.gov/search?q=*:*&amp;f.ancestorNaIds=83146125&amp;sort=naIdSort%20asc" TargetMode="External"/><Relationship Id="rId2193" Type="http://schemas.openxmlformats.org/officeDocument/2006/relationships/hyperlink" Target="https://catalog.archives.gov/search?q=*:*&amp;f.ancestorNaIds=578685&amp;sort=naIdSort%20asc" TargetMode="External"/><Relationship Id="rId2498" Type="http://schemas.openxmlformats.org/officeDocument/2006/relationships/hyperlink" Target="http://www.fold3.com/title_747/revolutionary_war_service_and_imprisonment/" TargetMode="External"/><Relationship Id="rId3244" Type="http://schemas.openxmlformats.org/officeDocument/2006/relationships/hyperlink" Target="https://catalog.archives.gov/search-within/7551467" TargetMode="External"/><Relationship Id="rId3451" Type="http://schemas.openxmlformats.org/officeDocument/2006/relationships/hyperlink" Target="https://familysearch.org/search/collection/2127320" TargetMode="External"/><Relationship Id="rId165" Type="http://schemas.openxmlformats.org/officeDocument/2006/relationships/hyperlink" Target="https://catalog.archives.gov/search-within/3431492?availableOnline=true&amp;sort=naId%3Aasc" TargetMode="External"/><Relationship Id="rId372" Type="http://schemas.openxmlformats.org/officeDocument/2006/relationships/hyperlink" Target="https://catalog.archives.gov/search?q=*:*&amp;f.ancestorNaIds=4503310&amp;sort=naIdSort%20asc" TargetMode="External"/><Relationship Id="rId677" Type="http://schemas.openxmlformats.org/officeDocument/2006/relationships/hyperlink" Target="https://catalog.archives.gov/search?q=A3594&amp;f.ancestorNaIds=2805920" TargetMode="External"/><Relationship Id="rId2053" Type="http://schemas.openxmlformats.org/officeDocument/2006/relationships/hyperlink" Target="https://www.fold3.com/title/693/civil-war-service-records-cmsr-union-delaware" TargetMode="External"/><Relationship Id="rId2260" Type="http://schemas.openxmlformats.org/officeDocument/2006/relationships/hyperlink" Target="https://search.ancestryinstitution.com/aird/search/db.aspx?dbid=60615" TargetMode="External"/><Relationship Id="rId2358" Type="http://schemas.openxmlformats.org/officeDocument/2006/relationships/hyperlink" Target="https://www.familysearch.org/wiki/en/Missouri_Naturalization_and_Citizenship" TargetMode="External"/><Relationship Id="rId3104" Type="http://schemas.openxmlformats.org/officeDocument/2006/relationships/hyperlink" Target="https://catalog.archives.gov/search?q=*:*&amp;f.ancestorNaIds=5716680&amp;sort=naIdSort%20asc" TargetMode="External"/><Relationship Id="rId3311" Type="http://schemas.openxmlformats.org/officeDocument/2006/relationships/hyperlink" Target="https://search.ancestryinstitution.com/aird/search/db.aspx?dbid=2238" TargetMode="External"/><Relationship Id="rId232" Type="http://schemas.openxmlformats.org/officeDocument/2006/relationships/hyperlink" Target="http://www.footnote.com/title_868/" TargetMode="External"/><Relationship Id="rId884" Type="http://schemas.openxmlformats.org/officeDocument/2006/relationships/hyperlink" Target="https://catalog.archives.gov/search?q=A3855&amp;f.ancestorNaIds=2788573&amp;sort=naIdSort%20asc" TargetMode="External"/><Relationship Id="rId2120" Type="http://schemas.openxmlformats.org/officeDocument/2006/relationships/hyperlink" Target="https://familysearch.org/search/collection/1922519" TargetMode="External"/><Relationship Id="rId2565" Type="http://schemas.openxmlformats.org/officeDocument/2006/relationships/hyperlink" Target="https://search.ancestryinstitution.com/aird/search/db.aspx?dbid=2504" TargetMode="External"/><Relationship Id="rId2772" Type="http://schemas.openxmlformats.org/officeDocument/2006/relationships/hyperlink" Target="https://catalog.archives.gov/id/3477996" TargetMode="External"/><Relationship Id="rId3409" Type="http://schemas.openxmlformats.org/officeDocument/2006/relationships/hyperlink" Target="https://catalog.archives.gov/id/559642" TargetMode="External"/><Relationship Id="rId537" Type="http://schemas.openxmlformats.org/officeDocument/2006/relationships/hyperlink" Target="https://search.ancestryinstitution.com/aird/search/db.aspx?dbid=7949" TargetMode="External"/><Relationship Id="rId744" Type="http://schemas.openxmlformats.org/officeDocument/2006/relationships/hyperlink" Target="https://catalog.archives.gov/search?q=A3660&amp;f.ancestorNaIds=2848492&amp;sort=naIdSort%20asc" TargetMode="External"/><Relationship Id="rId951" Type="http://schemas.openxmlformats.org/officeDocument/2006/relationships/hyperlink" Target="https://catalog.archives.gov/search?q=A3948&amp;f.ancestorNaIds=2788683&amp;sort=naIdSort%20asc" TargetMode="External"/><Relationship Id="rId1167" Type="http://schemas.openxmlformats.org/officeDocument/2006/relationships/hyperlink" Target="https://search.ancestryinstitution.com/aird/search/db.aspx?dbid=2996" TargetMode="External"/><Relationship Id="rId1374" Type="http://schemas.openxmlformats.org/officeDocument/2006/relationships/hyperlink" Target="https://catalog.archives.gov/search-within/654530?q=record.microformPublications.identifier%3AM533&amp;sort=title%3Aasc" TargetMode="External"/><Relationship Id="rId1581" Type="http://schemas.openxmlformats.org/officeDocument/2006/relationships/hyperlink" Target="https://www.fold3.com/title/452/photos-coolidge" TargetMode="External"/><Relationship Id="rId1679" Type="http://schemas.openxmlformats.org/officeDocument/2006/relationships/hyperlink" Target="https://catalog.archives.gov/search?q=M1274&amp;f.ancestorNaIds=563246" TargetMode="External"/><Relationship Id="rId2218" Type="http://schemas.openxmlformats.org/officeDocument/2006/relationships/hyperlink" Target="https://search.ancestryinstitution.com/aird/search/db.aspx?dbid=2509" TargetMode="External"/><Relationship Id="rId2425" Type="http://schemas.openxmlformats.org/officeDocument/2006/relationships/hyperlink" Target="https://catalog.archives.gov/search?q=*:*&amp;f.ancestorNaIds=1151868&amp;sort=naIdSort%20asc" TargetMode="External"/><Relationship Id="rId2632" Type="http://schemas.openxmlformats.org/officeDocument/2006/relationships/hyperlink" Target="https://search.ancestryinstitution.com/aird/search/db.aspx?dbid=1002" TargetMode="External"/><Relationship Id="rId80" Type="http://schemas.openxmlformats.org/officeDocument/2006/relationships/hyperlink" Target="https://catalog.archives.gov/search-within/2790643?availableOnline=true&amp;sort=naId%3Aasc" TargetMode="External"/><Relationship Id="rId604" Type="http://schemas.openxmlformats.org/officeDocument/2006/relationships/hyperlink" Target="https://catalog.archives.gov/search-within/3054082" TargetMode="External"/><Relationship Id="rId811" Type="http://schemas.openxmlformats.org/officeDocument/2006/relationships/hyperlink" Target="https://catalog.archives.gov/search-within/2790555" TargetMode="External"/><Relationship Id="rId1027" Type="http://schemas.openxmlformats.org/officeDocument/2006/relationships/hyperlink" Target="https://catalog.archives.gov/search?q=*:*&amp;f.ancestorNaIds=2838615&amp;sort=naIdSort%20asc" TargetMode="External"/><Relationship Id="rId1234" Type="http://schemas.openxmlformats.org/officeDocument/2006/relationships/hyperlink" Target="https://catalog.archives.gov/search?q=M269&amp;f.ancestorNaIds=586957&amp;f.level=fileUnit" TargetMode="External"/><Relationship Id="rId1441" Type="http://schemas.openxmlformats.org/officeDocument/2006/relationships/hyperlink" Target="http://www.footnote.com/title_898/" TargetMode="External"/><Relationship Id="rId1886" Type="http://schemas.openxmlformats.org/officeDocument/2006/relationships/hyperlink" Target="https://www.fold3.com/title/494/wwii-submarine-patrol-reports" TargetMode="External"/><Relationship Id="rId2937" Type="http://schemas.openxmlformats.org/officeDocument/2006/relationships/hyperlink" Target="https://catalog.archives.gov/search?q=*:*&amp;f.ancestorNaIds=4526824&amp;sort=naIdSort%20asc" TargetMode="External"/><Relationship Id="rId909" Type="http://schemas.openxmlformats.org/officeDocument/2006/relationships/hyperlink" Target="https://search.ancestryinstitution.com/aird/search/db.aspx?dbid=9127" TargetMode="External"/><Relationship Id="rId1301" Type="http://schemas.openxmlformats.org/officeDocument/2006/relationships/hyperlink" Target="https://search.ancestryinstitution.com/aird/search/db.aspx?dbid=2060" TargetMode="External"/><Relationship Id="rId1539" Type="http://schemas.openxmlformats.org/officeDocument/2006/relationships/hyperlink" Target="https://search.ancestryinstitution.com/aird/search/db.aspx?dbid=1264" TargetMode="External"/><Relationship Id="rId1746" Type="http://schemas.openxmlformats.org/officeDocument/2006/relationships/hyperlink" Target="https://familysearch.org/search/collection/2185163" TargetMode="External"/><Relationship Id="rId1953" Type="http://schemas.openxmlformats.org/officeDocument/2006/relationships/hyperlink" Target="https://search.ancestry.com/search/db.aspx?dbid=1107" TargetMode="External"/><Relationship Id="rId3199" Type="http://schemas.openxmlformats.org/officeDocument/2006/relationships/hyperlink" Target="https://familysearch.org/search/collection/2613134" TargetMode="External"/><Relationship Id="rId38" Type="http://schemas.openxmlformats.org/officeDocument/2006/relationships/hyperlink" Target="https://search.ancestryinstitution.com/aird/search/db.aspx?dbid=7949" TargetMode="External"/><Relationship Id="rId1606" Type="http://schemas.openxmlformats.org/officeDocument/2006/relationships/hyperlink" Target="https://familysearch.org/search/collection/2427901" TargetMode="External"/><Relationship Id="rId1813" Type="http://schemas.openxmlformats.org/officeDocument/2006/relationships/hyperlink" Target="https://search.ancestryinstitution.com/aird/search/db.aspx?dbid=1629" TargetMode="External"/><Relationship Id="rId3059" Type="http://schemas.openxmlformats.org/officeDocument/2006/relationships/hyperlink" Target="https://www.familysearch.org/wiki/en/New_Hampshire_Taxation" TargetMode="External"/><Relationship Id="rId3266" Type="http://schemas.openxmlformats.org/officeDocument/2006/relationships/hyperlink" Target="https://catalog.archives.gov/search-within/7644724" TargetMode="External"/><Relationship Id="rId3473" Type="http://schemas.openxmlformats.org/officeDocument/2006/relationships/hyperlink" Target="https://www.fold3.com/title/645/census-us-federal-1920" TargetMode="External"/><Relationship Id="rId187" Type="http://schemas.openxmlformats.org/officeDocument/2006/relationships/hyperlink" Target="https://catalog.archives.gov/search-within/4076546?availableOnline=true&amp;sort=naId%3Aasc" TargetMode="External"/><Relationship Id="rId394" Type="http://schemas.openxmlformats.org/officeDocument/2006/relationships/hyperlink" Target="https://catalog.archives.gov/search?q=*:*&amp;f.ancestorNaIds=4372464&amp;sort=naIdSort%20asc" TargetMode="External"/><Relationship Id="rId2075" Type="http://schemas.openxmlformats.org/officeDocument/2006/relationships/hyperlink" Target="https://search.ancestryinstitution.com/aird/search/db.aspx?dbid=2137" TargetMode="External"/><Relationship Id="rId2282" Type="http://schemas.openxmlformats.org/officeDocument/2006/relationships/hyperlink" Target="https://catalog.archives.gov/id/623273" TargetMode="External"/><Relationship Id="rId3126" Type="http://schemas.openxmlformats.org/officeDocument/2006/relationships/hyperlink" Target="https://search.ancestryinstitution.com/aird/search/db.aspx?dbid=60593" TargetMode="External"/><Relationship Id="rId254" Type="http://schemas.openxmlformats.org/officeDocument/2006/relationships/hyperlink" Target="https://catalog.archives.gov/search?q=*:*&amp;f.ancestorNaIds=788666&amp;sort=naIdSort%20asc" TargetMode="External"/><Relationship Id="rId699" Type="http://schemas.openxmlformats.org/officeDocument/2006/relationships/hyperlink" Target="https://catalog.archives.gov/search?q=A3611&amp;f.ancestorNaIds=2663401&amp;sort=naIdSort%20asc" TargetMode="External"/><Relationship Id="rId1091" Type="http://schemas.openxmlformats.org/officeDocument/2006/relationships/hyperlink" Target="https://catalog.archives.gov/search?q=A4116&amp;f.ancestorNaIds=2867024&amp;sort=naIdSort%20asc" TargetMode="External"/><Relationship Id="rId2587" Type="http://schemas.openxmlformats.org/officeDocument/2006/relationships/hyperlink" Target="https://search.ancestryinstitution.com/aird/search/db.aspx?dbid=2500" TargetMode="External"/><Relationship Id="rId2794" Type="http://schemas.openxmlformats.org/officeDocument/2006/relationships/hyperlink" Target="https://search.ancestryinstitution.com/aird/search/db.aspx?dbid=2509" TargetMode="External"/><Relationship Id="rId3333" Type="http://schemas.openxmlformats.org/officeDocument/2006/relationships/hyperlink" Target="https://catalog.archives.gov/search?q=*:*&amp;f.ancestorNaIds=7820447&amp;sort=naIdSort%20asc" TargetMode="External"/><Relationship Id="rId114" Type="http://schemas.openxmlformats.org/officeDocument/2006/relationships/hyperlink" Target="https://catalog.archives.gov/search-within/2775157?availableOnline=true&amp;sort=naId%3Aasc" TargetMode="External"/><Relationship Id="rId461" Type="http://schemas.openxmlformats.org/officeDocument/2006/relationships/hyperlink" Target="https://search.ancestryinstitution.com/search/db.aspx?dbid=1075" TargetMode="External"/><Relationship Id="rId559" Type="http://schemas.openxmlformats.org/officeDocument/2006/relationships/hyperlink" Target="https://search.ancestryinstitution.com/aird/search/db.aspx?dbid=1075" TargetMode="External"/><Relationship Id="rId766" Type="http://schemas.openxmlformats.org/officeDocument/2006/relationships/hyperlink" Target="https://catalog.archives.gov/id/2912199" TargetMode="External"/><Relationship Id="rId1189" Type="http://schemas.openxmlformats.org/officeDocument/2006/relationships/hyperlink" Target="https://search.ancestryinstitution.com/aird/search/db.aspx?dbid=6837" TargetMode="External"/><Relationship Id="rId1396" Type="http://schemas.openxmlformats.org/officeDocument/2006/relationships/hyperlink" Target="http://www.fold3.com/title_818/" TargetMode="External"/><Relationship Id="rId2142" Type="http://schemas.openxmlformats.org/officeDocument/2006/relationships/hyperlink" Target="http://www.fold3.com/title_765/" TargetMode="External"/><Relationship Id="rId2447" Type="http://schemas.openxmlformats.org/officeDocument/2006/relationships/hyperlink" Target="https://catalog.archives.gov/search?q=*:*&amp;f.ancestorNaIds=1244179&amp;sort=naIdSort%20asc" TargetMode="External"/><Relationship Id="rId3400" Type="http://schemas.openxmlformats.org/officeDocument/2006/relationships/hyperlink" Target="http://www.footnote.com/title_896/" TargetMode="External"/><Relationship Id="rId321" Type="http://schemas.openxmlformats.org/officeDocument/2006/relationships/hyperlink" Target="http://familysearch.org/" TargetMode="External"/><Relationship Id="rId419" Type="http://schemas.openxmlformats.org/officeDocument/2006/relationships/hyperlink" Target="https://search.ancestryinstitution.com/aird/search/db.aspx?dbid=1914" TargetMode="External"/><Relationship Id="rId626" Type="http://schemas.openxmlformats.org/officeDocument/2006/relationships/hyperlink" Target="https://search.ancestryinstitution.com/aird/search/db.aspx?dbid=9220" TargetMode="External"/><Relationship Id="rId973" Type="http://schemas.openxmlformats.org/officeDocument/2006/relationships/hyperlink" Target="https://search.ancestryinstitution.com/aird/search/db.aspx?dbid=60500" TargetMode="External"/><Relationship Id="rId1049" Type="http://schemas.openxmlformats.org/officeDocument/2006/relationships/hyperlink" Target="https://catalog.archives.gov/search?q=A4072&amp;f.ancestorNaIds=3477749&amp;sort=naIdSort%20asc" TargetMode="External"/><Relationship Id="rId1256" Type="http://schemas.openxmlformats.org/officeDocument/2006/relationships/hyperlink" Target="https://search.ancestryinstitution.com/aird/search/db.aspx?dbid=1133" TargetMode="External"/><Relationship Id="rId2002" Type="http://schemas.openxmlformats.org/officeDocument/2006/relationships/hyperlink" Target="https://search.ancestryinstitution.com/aird/search/db.aspx?dbid=3033" TargetMode="External"/><Relationship Id="rId2307" Type="http://schemas.openxmlformats.org/officeDocument/2006/relationships/hyperlink" Target="https://catalog.archives.gov/search?q=*:*&amp;f.ancestorNaIds=648602&amp;sort=titleSort%20asc" TargetMode="External"/><Relationship Id="rId2654" Type="http://schemas.openxmlformats.org/officeDocument/2006/relationships/hyperlink" Target="https://search.ancestryinstitution.com/aird/search/db.aspx?dbid=2503" TargetMode="External"/><Relationship Id="rId2861" Type="http://schemas.openxmlformats.org/officeDocument/2006/relationships/hyperlink" Target="https://www.familysearch.org/wiki/en/Puerto_Rico,_Naturalization_Records_-_FamilySearch_Historical_Records" TargetMode="External"/><Relationship Id="rId2959" Type="http://schemas.openxmlformats.org/officeDocument/2006/relationships/hyperlink" Target="https://catalog.archives.gov/search-within/4656338" TargetMode="External"/><Relationship Id="rId833" Type="http://schemas.openxmlformats.org/officeDocument/2006/relationships/hyperlink" Target="https://search.ancestryinstitution.com/aird/search/db.aspx?dbid=60501" TargetMode="External"/><Relationship Id="rId1116" Type="http://schemas.openxmlformats.org/officeDocument/2006/relationships/hyperlink" Target="https://catalog.archives.gov/search-within/3190090" TargetMode="External"/><Relationship Id="rId1463" Type="http://schemas.openxmlformats.org/officeDocument/2006/relationships/hyperlink" Target="https://familysearch.org/search/collection/1834308" TargetMode="External"/><Relationship Id="rId1670" Type="http://schemas.openxmlformats.org/officeDocument/2006/relationships/hyperlink" Target="https://search.ancestryinstitution.com/search/db.aspx?dbid=1629" TargetMode="External"/><Relationship Id="rId1768" Type="http://schemas.openxmlformats.org/officeDocument/2006/relationships/hyperlink" Target="https://search.ancestryinstitution.com/aird/search/db.aspx?dbid=8945" TargetMode="External"/><Relationship Id="rId2514" Type="http://schemas.openxmlformats.org/officeDocument/2006/relationships/hyperlink" Target="https://search.ancestryinstitution.com/aird/search/db.aspx?dbid=1850" TargetMode="External"/><Relationship Id="rId2721" Type="http://schemas.openxmlformats.org/officeDocument/2006/relationships/hyperlink" Target="https://www.fold3.com/title_816/wwii_draft_registration_cards" TargetMode="External"/><Relationship Id="rId2819" Type="http://schemas.openxmlformats.org/officeDocument/2006/relationships/hyperlink" Target="https://catalog.archives.gov/search?q=*:*&amp;f.ancestorNaIds=4213514&amp;sort=naIdSort%20asc" TargetMode="External"/><Relationship Id="rId900" Type="http://schemas.openxmlformats.org/officeDocument/2006/relationships/hyperlink" Target="https://catalog.archives.gov/search?q=A3882&amp;f.ancestorNaIds=2789522&amp;sort=naIdSort%20asc" TargetMode="External"/><Relationship Id="rId1323" Type="http://schemas.openxmlformats.org/officeDocument/2006/relationships/hyperlink" Target="http://www.fold3.com/title_686/civil_war_soldiers_union_va/" TargetMode="External"/><Relationship Id="rId1530" Type="http://schemas.openxmlformats.org/officeDocument/2006/relationships/hyperlink" Target="https://www.fold3.com/title/25/civil-war-irs-records-pennsylvania" TargetMode="External"/><Relationship Id="rId1628" Type="http://schemas.openxmlformats.org/officeDocument/2006/relationships/hyperlink" Target="https://familysearch.org/search/collection/2427901" TargetMode="External"/><Relationship Id="rId1975" Type="http://schemas.openxmlformats.org/officeDocument/2006/relationships/hyperlink" Target="https://catalog.archives.gov/search?q=*:*&amp;f.ancestorNaIds=7595356&amp;sort=naIdSort%20asc" TargetMode="External"/><Relationship Id="rId3190" Type="http://schemas.openxmlformats.org/officeDocument/2006/relationships/hyperlink" Target="https://search.ancestryinstitution.com/aird/search/db.aspx?dbid=60593" TargetMode="External"/><Relationship Id="rId1835" Type="http://schemas.openxmlformats.org/officeDocument/2006/relationships/hyperlink" Target="https://catalog.archives.gov/search?q=M1638&amp;f.parentNaId=4486342" TargetMode="External"/><Relationship Id="rId3050" Type="http://schemas.openxmlformats.org/officeDocument/2006/relationships/hyperlink" Target="https://familysearch.org/search/collection/2285702" TargetMode="External"/><Relationship Id="rId3288" Type="http://schemas.openxmlformats.org/officeDocument/2006/relationships/hyperlink" Target="https://catalog.archives.gov/id/7644737" TargetMode="External"/><Relationship Id="rId3495" Type="http://schemas.openxmlformats.org/officeDocument/2006/relationships/hyperlink" Target="https://www.familysearch.org/search/catalog/291700?availability=Family%20History%20Library" TargetMode="External"/><Relationship Id="rId1902" Type="http://schemas.openxmlformats.org/officeDocument/2006/relationships/hyperlink" Target="https://search.ancestryinstitution.com/aird/search/db.aspx?dbid=1217" TargetMode="External"/><Relationship Id="rId2097" Type="http://schemas.openxmlformats.org/officeDocument/2006/relationships/hyperlink" Target="https://familysearch.org/search/collection/2141014" TargetMode="External"/><Relationship Id="rId3148" Type="http://schemas.openxmlformats.org/officeDocument/2006/relationships/hyperlink" Target="https://catalog.archives.gov/id/6002234" TargetMode="External"/><Relationship Id="rId3355" Type="http://schemas.openxmlformats.org/officeDocument/2006/relationships/hyperlink" Target="https://catalog.archives.gov/search?q=*:*&amp;f.ancestorNaIds=76193916&amp;sort=naIdSort%20asc" TargetMode="External"/><Relationship Id="rId276" Type="http://schemas.openxmlformats.org/officeDocument/2006/relationships/hyperlink" Target="https://search.ancestryinstitution.com/aird/search/db.aspx?dbid=2502" TargetMode="External"/><Relationship Id="rId483" Type="http://schemas.openxmlformats.org/officeDocument/2006/relationships/hyperlink" Target="https://catalog.archives.gov/search?q=*:*&amp;f.ancestorNaIds=4492477&amp;sort=naIdSort%20asc" TargetMode="External"/><Relationship Id="rId690" Type="http://schemas.openxmlformats.org/officeDocument/2006/relationships/hyperlink" Target="https://search.ancestryinstitution.com/aird/search/db.aspx?dbid=8745" TargetMode="External"/><Relationship Id="rId2164" Type="http://schemas.openxmlformats.org/officeDocument/2006/relationships/hyperlink" Target="https://search.ancestryinstitution.com/search/db.aspx?dbid=34594" TargetMode="External"/><Relationship Id="rId2371" Type="http://schemas.openxmlformats.org/officeDocument/2006/relationships/hyperlink" Target="https://catalog.archives.gov/search?q=*:*&amp;f.ancestorNaIds=788695&amp;sort=naIdSort%20asc" TargetMode="External"/><Relationship Id="rId3008" Type="http://schemas.openxmlformats.org/officeDocument/2006/relationships/hyperlink" Target="https://catalog.archives.gov/search?q=*:*&amp;f.ancestorNaIds=4699297&amp;sort=naIdSort%20asc" TargetMode="External"/><Relationship Id="rId3215" Type="http://schemas.openxmlformats.org/officeDocument/2006/relationships/hyperlink" Target="https://catalog.archives.gov/search?q=*:*&amp;f.ancestorNaIds=7226555&amp;sort=naIdSort%20asc" TargetMode="External"/><Relationship Id="rId3422" Type="http://schemas.openxmlformats.org/officeDocument/2006/relationships/hyperlink" Target="https://aad.archives.gov/aad/fielded-search.jsp?dt=2126&amp;tf=F&amp;cat=SB2560&amp;bc=sb,sl" TargetMode="External"/><Relationship Id="rId136" Type="http://schemas.openxmlformats.org/officeDocument/2006/relationships/hyperlink" Target="https://catalog.archives.gov/search-within/2789205?availableOnline=true&amp;sort=naId%3Aasc" TargetMode="External"/><Relationship Id="rId343" Type="http://schemas.openxmlformats.org/officeDocument/2006/relationships/hyperlink" Target="http://familysearch.org/" TargetMode="External"/><Relationship Id="rId550" Type="http://schemas.openxmlformats.org/officeDocument/2006/relationships/hyperlink" Target="https://catalog.archives.gov/search?q=*:*&amp;f.ancestorNaIds=4492662&amp;sort=naIdSort%20asc" TargetMode="External"/><Relationship Id="rId788" Type="http://schemas.openxmlformats.org/officeDocument/2006/relationships/hyperlink" Target="https://catalog.archives.gov/search?q=*:*&amp;f.ancestorNaIds=2645524&amp;sort=naIdSort%20asc" TargetMode="External"/><Relationship Id="rId995" Type="http://schemas.openxmlformats.org/officeDocument/2006/relationships/hyperlink" Target="https://catalog.archives.gov/search?q=A3995&amp;f.ancestorNaIds=2788541&amp;sort=naIdSort%20asc" TargetMode="External"/><Relationship Id="rId1180" Type="http://schemas.openxmlformats.org/officeDocument/2006/relationships/hyperlink" Target="https://familysearch.org/search/collection/1804228" TargetMode="External"/><Relationship Id="rId2024" Type="http://schemas.openxmlformats.org/officeDocument/2006/relationships/hyperlink" Target="https://catalog.archives.gov/search?q=M1926&amp;f.level=fileunit&amp;f.recordGroupNoCollectionId=260" TargetMode="External"/><Relationship Id="rId2231" Type="http://schemas.openxmlformats.org/officeDocument/2006/relationships/hyperlink" Target="https://catalog.archives.gov/id/597894" TargetMode="External"/><Relationship Id="rId2469" Type="http://schemas.openxmlformats.org/officeDocument/2006/relationships/hyperlink" Target="https://search.ancestryinstitution.com/aird/search/db.aspx?dbid=2512" TargetMode="External"/><Relationship Id="rId2676" Type="http://schemas.openxmlformats.org/officeDocument/2006/relationships/hyperlink" Target="https://search.ancestryinstitution.com/aird/search/db.aspx?dbid=2509" TargetMode="External"/><Relationship Id="rId2883" Type="http://schemas.openxmlformats.org/officeDocument/2006/relationships/hyperlink" Target="https://www.familysearch.org/wiki/en/Puerto_Rico,_Naturalization_Records_-_FamilySearch_Historical_Records" TargetMode="External"/><Relationship Id="rId203" Type="http://schemas.openxmlformats.org/officeDocument/2006/relationships/hyperlink" Target="https://familysearch.org/search/collection/1916081" TargetMode="External"/><Relationship Id="rId648" Type="http://schemas.openxmlformats.org/officeDocument/2006/relationships/hyperlink" Target="https://search.ancestryinstitution.com/aird/search/db.aspx?dbid=1502" TargetMode="External"/><Relationship Id="rId855" Type="http://schemas.openxmlformats.org/officeDocument/2006/relationships/hyperlink" Target="https://search.ancestryinstitution.com/aird/search/db.aspx?dbid=9126" TargetMode="External"/><Relationship Id="rId1040" Type="http://schemas.openxmlformats.org/officeDocument/2006/relationships/hyperlink" Target="https://search.ancestryinstitution.com/aird/search/db.aspx?dbid=9220" TargetMode="External"/><Relationship Id="rId1278" Type="http://schemas.openxmlformats.org/officeDocument/2006/relationships/hyperlink" Target="https://familysearch.org/search/collection/1932381" TargetMode="External"/><Relationship Id="rId1485" Type="http://schemas.openxmlformats.org/officeDocument/2006/relationships/hyperlink" Target="https://familysearch.org/search/collection/2075263" TargetMode="External"/><Relationship Id="rId1692" Type="http://schemas.openxmlformats.org/officeDocument/2006/relationships/hyperlink" Target="https://familysearch.org/search/collection/1852353" TargetMode="External"/><Relationship Id="rId2329" Type="http://schemas.openxmlformats.org/officeDocument/2006/relationships/hyperlink" Target="https://catalog.archives.gov/search?q=*:*&amp;f.ancestorNaIds=656639&amp;sort=naIdSort%20asc" TargetMode="External"/><Relationship Id="rId2536" Type="http://schemas.openxmlformats.org/officeDocument/2006/relationships/hyperlink" Target="https://search.ancestryinstitution.com/aird/search/db.aspx?dbid=2502" TargetMode="External"/><Relationship Id="rId2743" Type="http://schemas.openxmlformats.org/officeDocument/2006/relationships/hyperlink" Target="https://search.ancestryinstitution.com/aird/search/db.aspx?dbid=2506" TargetMode="External"/><Relationship Id="rId410" Type="http://schemas.openxmlformats.org/officeDocument/2006/relationships/hyperlink" Target="https://search.ancestryinstitution.com/search/db.aspx?dbid=1075" TargetMode="External"/><Relationship Id="rId508" Type="http://schemas.openxmlformats.org/officeDocument/2006/relationships/hyperlink" Target="https://search.ancestryinstitution.com/aird/search/db.aspx?dbid=8758" TargetMode="External"/><Relationship Id="rId715" Type="http://schemas.openxmlformats.org/officeDocument/2006/relationships/hyperlink" Target="https://search.ancestryinstitution.com/aird/search/db.aspx?dbid=9119" TargetMode="External"/><Relationship Id="rId922" Type="http://schemas.openxmlformats.org/officeDocument/2006/relationships/hyperlink" Target="https://search.ancestryinstitution.com/aird/search/db.aspx?dbid=60501" TargetMode="External"/><Relationship Id="rId1138" Type="http://schemas.openxmlformats.org/officeDocument/2006/relationships/hyperlink" Target="https://catalog.archives.gov/search?q=A4178&amp;f.ancestorNaIds=4713134&amp;sort=naIdSort%20asc" TargetMode="External"/><Relationship Id="rId1345" Type="http://schemas.openxmlformats.org/officeDocument/2006/relationships/hyperlink" Target="https://catalog.archives.gov/search-within/300398?page=2&amp;q=record.microformPublications.identifier%3AM404&amp;sort=title%3Aasc" TargetMode="External"/><Relationship Id="rId1552" Type="http://schemas.openxmlformats.org/officeDocument/2006/relationships/hyperlink" Target="https://familysearch.org/search/collection/1417475" TargetMode="External"/><Relationship Id="rId1997" Type="http://schemas.openxmlformats.org/officeDocument/2006/relationships/hyperlink" Target="https://search.ancestryinstitution.com/aird/search/db.aspx?dbid=1554" TargetMode="External"/><Relationship Id="rId2603" Type="http://schemas.openxmlformats.org/officeDocument/2006/relationships/hyperlink" Target="https://catalog.archives.gov/search?q=*:*&amp;f.ancestorNaIds=2439851&amp;sort=naIdSort%20asc" TargetMode="External"/><Relationship Id="rId2950" Type="http://schemas.openxmlformats.org/officeDocument/2006/relationships/hyperlink" Target="https://catalog.archives.gov/search?q=*:*&amp;f.ancestorNaIds=4597267&amp;sort=naIdSort%20asc" TargetMode="External"/><Relationship Id="rId1205" Type="http://schemas.openxmlformats.org/officeDocument/2006/relationships/hyperlink" Target="https://www.fold3.com/title/30/civil-war-service-records-cmsr-confederate-florida" TargetMode="External"/><Relationship Id="rId1857" Type="http://schemas.openxmlformats.org/officeDocument/2006/relationships/hyperlink" Target="https://catalog.archives.gov/search?q=m1658&amp;f.ancestorNaIds=566157" TargetMode="External"/><Relationship Id="rId2810" Type="http://schemas.openxmlformats.org/officeDocument/2006/relationships/hyperlink" Target="https://search.ancestryinstitution.com/aird/search/db.aspx?dbid=2509" TargetMode="External"/><Relationship Id="rId2908" Type="http://schemas.openxmlformats.org/officeDocument/2006/relationships/hyperlink" Target="https://www.familysearch.org/search/catalog/3743038?availability=Family%20History%20Library" TargetMode="External"/><Relationship Id="rId51" Type="http://schemas.openxmlformats.org/officeDocument/2006/relationships/hyperlink" Target="https://search.ancestryinstitution.com/search/db.aspx?dbid=8722" TargetMode="External"/><Relationship Id="rId1412" Type="http://schemas.openxmlformats.org/officeDocument/2006/relationships/hyperlink" Target="https://catalog.archives.gov/search?q=M567&amp;f.ancestorNaIds=300368" TargetMode="External"/><Relationship Id="rId1717" Type="http://schemas.openxmlformats.org/officeDocument/2006/relationships/hyperlink" Target="https://search.ancestryinstitution.com/aird/search/db.aspx?dbid=8945" TargetMode="External"/><Relationship Id="rId1924" Type="http://schemas.openxmlformats.org/officeDocument/2006/relationships/hyperlink" Target="https://catalog.archives.gov/search?q=*:*&amp;f.ancestorNaIds=2589163&amp;sort=naIdSort%20asc" TargetMode="External"/><Relationship Id="rId3072" Type="http://schemas.openxmlformats.org/officeDocument/2006/relationships/hyperlink" Target="https://search.ancestryinstitution.com/aird/search/db.aspx?dbid=2501" TargetMode="External"/><Relationship Id="rId3377" Type="http://schemas.openxmlformats.org/officeDocument/2006/relationships/hyperlink" Target="https://www.familysearch.org/search/catalog/4092161" TargetMode="External"/><Relationship Id="rId298" Type="http://schemas.openxmlformats.org/officeDocument/2006/relationships/hyperlink" Target="https://search.ancestryinstitution.com/aird/search/db.aspx?dbid=2507" TargetMode="External"/><Relationship Id="rId158" Type="http://schemas.openxmlformats.org/officeDocument/2006/relationships/hyperlink" Target="https://catalog.archives.gov/search-within/3882249?availableOnline=true&amp;sort=naId%3Aasc" TargetMode="External"/><Relationship Id="rId2186" Type="http://schemas.openxmlformats.org/officeDocument/2006/relationships/hyperlink" Target="https://catalog.archives.gov/search?q=*:*&amp;f.ancestorNaIds=576580&amp;sort=naIdSort%20asc" TargetMode="External"/><Relationship Id="rId2393" Type="http://schemas.openxmlformats.org/officeDocument/2006/relationships/hyperlink" Target="https://search.ancestryinstitution.com/aird/search/db.aspx?dbid=2500" TargetMode="External"/><Relationship Id="rId2698" Type="http://schemas.openxmlformats.org/officeDocument/2006/relationships/hyperlink" Target="https://search.ancestryinstitution.com/aird/search/db.aspx?dbid=3014" TargetMode="External"/><Relationship Id="rId3237" Type="http://schemas.openxmlformats.org/officeDocument/2006/relationships/hyperlink" Target="http://familysearch.org/" TargetMode="External"/><Relationship Id="rId3444" Type="http://schemas.openxmlformats.org/officeDocument/2006/relationships/hyperlink" Target="http://www.footnote.com/title_831/" TargetMode="External"/><Relationship Id="rId365" Type="http://schemas.openxmlformats.org/officeDocument/2006/relationships/hyperlink" Target="https://www.familysearch.org/search/collection/2423050" TargetMode="External"/><Relationship Id="rId572" Type="http://schemas.openxmlformats.org/officeDocument/2006/relationships/hyperlink" Target="https://catalog.archives.gov/search?q=A3500&amp;f.ancestorNaIds=2669486&amp;sort=naIdSort%20asc" TargetMode="External"/><Relationship Id="rId2046" Type="http://schemas.openxmlformats.org/officeDocument/2006/relationships/hyperlink" Target="https://familysearch.org/search/collection/1858291" TargetMode="External"/><Relationship Id="rId2253" Type="http://schemas.openxmlformats.org/officeDocument/2006/relationships/hyperlink" Target="https://search.ancestryinstitution.com/aird/search/db.aspx?dbid=60614" TargetMode="External"/><Relationship Id="rId2460" Type="http://schemas.openxmlformats.org/officeDocument/2006/relationships/hyperlink" Target="https://search.ancestryinstitution.com/aird/search/db.aspx?dbid=2134%09" TargetMode="External"/><Relationship Id="rId3304" Type="http://schemas.openxmlformats.org/officeDocument/2006/relationships/hyperlink" Target="https://search.ancestryinstitution.com/aird/search/db.aspx?dbid=2238" TargetMode="External"/><Relationship Id="rId3511" Type="http://schemas.openxmlformats.org/officeDocument/2006/relationships/hyperlink" Target="https://catalog.archives.gov/search?q=*:*&amp;f.ancestorNaIds=2791273&amp;sort=naIdSort%20asc" TargetMode="External"/><Relationship Id="rId225" Type="http://schemas.openxmlformats.org/officeDocument/2006/relationships/hyperlink" Target="http://www.fold3.com/title_762/civil_war_soldiers_union_colored_troops/" TargetMode="External"/><Relationship Id="rId432" Type="http://schemas.openxmlformats.org/officeDocument/2006/relationships/hyperlink" Target="https://catalog.archives.gov/search?q=*:*&amp;f.ancestorNaIds=4497875&amp;sort=naIdSort%20asc" TargetMode="External"/><Relationship Id="rId877" Type="http://schemas.openxmlformats.org/officeDocument/2006/relationships/hyperlink" Target="https://catalog.archives.gov/search?q=A3848&amp;f.ancestorNaIds=2789006&amp;sort=naIdSort%20asc" TargetMode="External"/><Relationship Id="rId1062" Type="http://schemas.openxmlformats.org/officeDocument/2006/relationships/hyperlink" Target="https://catalog.archives.gov/search?q=A4080&amp;f.ancestorNaIds=3000080&amp;sort=naIdSort%20asc" TargetMode="External"/><Relationship Id="rId2113" Type="http://schemas.openxmlformats.org/officeDocument/2006/relationships/hyperlink" Target="https://search.ancestryinstitution.com/aird/search/db.aspx?dbid=2222" TargetMode="External"/><Relationship Id="rId2320" Type="http://schemas.openxmlformats.org/officeDocument/2006/relationships/hyperlink" Target="https://catalog.archives.gov/id/649217" TargetMode="External"/><Relationship Id="rId2558" Type="http://schemas.openxmlformats.org/officeDocument/2006/relationships/hyperlink" Target="https://catalog.archives.gov/search?q=*:*&amp;f.ancestorNaIds=2216729&amp;sort=naIdSort%20asc" TargetMode="External"/><Relationship Id="rId2765" Type="http://schemas.openxmlformats.org/officeDocument/2006/relationships/hyperlink" Target="https://catalog.archives.gov/id/3477979" TargetMode="External"/><Relationship Id="rId2972" Type="http://schemas.openxmlformats.org/officeDocument/2006/relationships/hyperlink" Target="https://catalog.archives.gov/search?q=*:*&amp;f.ancestorNaIds=4684513&amp;sort=naIdSort%20asc" TargetMode="External"/><Relationship Id="rId737" Type="http://schemas.openxmlformats.org/officeDocument/2006/relationships/hyperlink" Target="https://search.ancestryinstitution.com/aird/search/db.aspx?dbid=9118" TargetMode="External"/><Relationship Id="rId944" Type="http://schemas.openxmlformats.org/officeDocument/2006/relationships/hyperlink" Target="https://search.ancestryinstitution.com/aird/search/db.aspx?dbid=9220" TargetMode="External"/><Relationship Id="rId1367" Type="http://schemas.openxmlformats.org/officeDocument/2006/relationships/hyperlink" Target="https://catalog.archives.gov/search-within/300398?page=2&amp;q=record.microformPublications.identifier%3AM508&amp;sort=title%3Aasc" TargetMode="External"/><Relationship Id="rId1574" Type="http://schemas.openxmlformats.org/officeDocument/2006/relationships/hyperlink" Target="http://www.footnote.com/title_910/" TargetMode="External"/><Relationship Id="rId1781" Type="http://schemas.openxmlformats.org/officeDocument/2006/relationships/hyperlink" Target="https://www.fold3.com/title/463/ratified-amendments-to-the-us-constitution" TargetMode="External"/><Relationship Id="rId2418" Type="http://schemas.openxmlformats.org/officeDocument/2006/relationships/hyperlink" Target="https://search.ancestryinstitution.com/aird/search/db.aspx?dbid=1174" TargetMode="External"/><Relationship Id="rId2625" Type="http://schemas.openxmlformats.org/officeDocument/2006/relationships/hyperlink" Target="http://www.fold3.com/title_765/" TargetMode="External"/><Relationship Id="rId2832" Type="http://schemas.openxmlformats.org/officeDocument/2006/relationships/hyperlink" Target="https://catalog.archives.gov/search?q=*:*&amp;f.ancestorNaIds=4477674&amp;sort=naIdSort%20asc" TargetMode="External"/><Relationship Id="rId73" Type="http://schemas.openxmlformats.org/officeDocument/2006/relationships/hyperlink" Target="https://search.ancestryinstitution.com/aird/search/db.aspx?dbid=9220" TargetMode="External"/><Relationship Id="rId804" Type="http://schemas.openxmlformats.org/officeDocument/2006/relationships/hyperlink" Target="https://catalog.archives.gov/search?q=A3741&amp;f.ancestorNaIds=2679420" TargetMode="External"/><Relationship Id="rId1227" Type="http://schemas.openxmlformats.org/officeDocument/2006/relationships/hyperlink" Target="https://catalog.archives.gov/search?q=M267&amp;f.ancestorNaIds=586957&amp;f.level=fileUnit" TargetMode="External"/><Relationship Id="rId1434" Type="http://schemas.openxmlformats.org/officeDocument/2006/relationships/hyperlink" Target="https://familysearch.org/search/collection/2075263" TargetMode="External"/><Relationship Id="rId1641" Type="http://schemas.openxmlformats.org/officeDocument/2006/relationships/hyperlink" Target="https://www.fold3.com/title/73/eastern-cherokee-applications" TargetMode="External"/><Relationship Id="rId1879" Type="http://schemas.openxmlformats.org/officeDocument/2006/relationships/hyperlink" Target="https://familysearch.org/search/collection/1849982" TargetMode="External"/><Relationship Id="rId3094" Type="http://schemas.openxmlformats.org/officeDocument/2006/relationships/hyperlink" Target="https://www.familysearch.org/search/collection/2075263" TargetMode="External"/><Relationship Id="rId1501" Type="http://schemas.openxmlformats.org/officeDocument/2006/relationships/hyperlink" Target="https://familysearch.org/search/collection/2075263" TargetMode="External"/><Relationship Id="rId1739" Type="http://schemas.openxmlformats.org/officeDocument/2006/relationships/hyperlink" Target="http://www.fold3.com/title_93/" TargetMode="External"/><Relationship Id="rId1946" Type="http://schemas.openxmlformats.org/officeDocument/2006/relationships/hyperlink" Target="https://familysearch.org/search/collection/1932421" TargetMode="External"/><Relationship Id="rId3399" Type="http://schemas.openxmlformats.org/officeDocument/2006/relationships/hyperlink" Target="http://www.footnote.com/title_657/" TargetMode="External"/><Relationship Id="rId1806" Type="http://schemas.openxmlformats.org/officeDocument/2006/relationships/hyperlink" Target="https://familysearch.org/search/collection/2296985" TargetMode="External"/><Relationship Id="rId3161" Type="http://schemas.openxmlformats.org/officeDocument/2006/relationships/hyperlink" Target="https://search.ancestryinstitution.com/aird/search/db.aspx?dbid=2502" TargetMode="External"/><Relationship Id="rId3259" Type="http://schemas.openxmlformats.org/officeDocument/2006/relationships/hyperlink" Target="https://catalog.archives.gov/search?q=*:*&amp;f.ancestorNaIds=7591749&amp;sort=naIdSort%20asc" TargetMode="External"/><Relationship Id="rId3466" Type="http://schemas.openxmlformats.org/officeDocument/2006/relationships/hyperlink" Target="https://search.ancestryinstitution.com/aird/search/db.aspx?dbid=7602" TargetMode="External"/><Relationship Id="rId387" Type="http://schemas.openxmlformats.org/officeDocument/2006/relationships/hyperlink" Target="https://catalog.archives.gov/search?q=*:*&amp;f.ancestorNaIds=1560061&amp;sort=naIdSort%20asc" TargetMode="External"/><Relationship Id="rId594" Type="http://schemas.openxmlformats.org/officeDocument/2006/relationships/hyperlink" Target="https://search.ancestryinstitution.com/aird/search/db.aspx?dbid=9220" TargetMode="External"/><Relationship Id="rId2068" Type="http://schemas.openxmlformats.org/officeDocument/2006/relationships/hyperlink" Target="https://catalog.archives.gov/search-within/300398?page=2&amp;q=record.microformPublications.identifier%3AM1994&amp;sort=naId%3Aasc" TargetMode="External"/><Relationship Id="rId2275" Type="http://schemas.openxmlformats.org/officeDocument/2006/relationships/hyperlink" Target="https://catalog.archives.gov/search?q=*:*&amp;f.ancestorNaIds=618171&amp;sort=naIdSort%20asc" TargetMode="External"/><Relationship Id="rId3021" Type="http://schemas.openxmlformats.org/officeDocument/2006/relationships/hyperlink" Target="https://search.ancestryinstitution.com/aird/search/db.aspx?dbid=2507" TargetMode="External"/><Relationship Id="rId3119" Type="http://schemas.openxmlformats.org/officeDocument/2006/relationships/hyperlink" Target="https://catalog.archives.gov/id/5725738" TargetMode="External"/><Relationship Id="rId3326" Type="http://schemas.openxmlformats.org/officeDocument/2006/relationships/hyperlink" Target="https://catalog.archives.gov/search?q=*:*&amp;f.ancestorNaIds=7820365&amp;sort=naIdSort%20asc" TargetMode="External"/><Relationship Id="rId247" Type="http://schemas.openxmlformats.org/officeDocument/2006/relationships/hyperlink" Target="https://catalog.archives.gov/search?q=*:*&amp;f.ancestorNaIds=641532&amp;sort=naIdSort%20asc" TargetMode="External"/><Relationship Id="rId899" Type="http://schemas.openxmlformats.org/officeDocument/2006/relationships/hyperlink" Target="https://catalog.archives.gov/search?q=A3875&amp;f.ancestorNaIds=2790778&amp;sort=naIdSort%20asc" TargetMode="External"/><Relationship Id="rId1084" Type="http://schemas.openxmlformats.org/officeDocument/2006/relationships/hyperlink" Target="https://search.ancestryinstitution.com/aird/search/db.aspx?dbid=2257" TargetMode="External"/><Relationship Id="rId2482" Type="http://schemas.openxmlformats.org/officeDocument/2006/relationships/hyperlink" Target="https://search.ancestryinstitution.com/aird/search/db.aspx?dbid=2501" TargetMode="External"/><Relationship Id="rId2787" Type="http://schemas.openxmlformats.org/officeDocument/2006/relationships/hyperlink" Target="https://search.ancestryinstitution.com/aird/search/db.aspx?dbid=1850" TargetMode="External"/><Relationship Id="rId107" Type="http://schemas.openxmlformats.org/officeDocument/2006/relationships/hyperlink" Target="https://search.ancestryinstitution.com/aird/search/db.aspx?dbid=9126" TargetMode="External"/><Relationship Id="rId454" Type="http://schemas.openxmlformats.org/officeDocument/2006/relationships/hyperlink" Target="https://search.ancestryinstitution.com/search/db.aspx?dbid=1082" TargetMode="External"/><Relationship Id="rId661" Type="http://schemas.openxmlformats.org/officeDocument/2006/relationships/hyperlink" Target="https://catalog.archives.gov/search?q=A3578&amp;f.ancestorNaIds=2843056&amp;sort=naIdSort%20asc" TargetMode="External"/><Relationship Id="rId759" Type="http://schemas.openxmlformats.org/officeDocument/2006/relationships/hyperlink" Target="https://search.ancestryinstitution.com/aird/search/db.aspx?dbid=9220" TargetMode="External"/><Relationship Id="rId966" Type="http://schemas.openxmlformats.org/officeDocument/2006/relationships/hyperlink" Target="https://search.ancestryinstitution.com/aird/search/db.aspx?dbid=9220" TargetMode="External"/><Relationship Id="rId1291" Type="http://schemas.openxmlformats.org/officeDocument/2006/relationships/hyperlink" Target="https://familysearch.org/search/collection/1834304" TargetMode="External"/><Relationship Id="rId1389" Type="http://schemas.openxmlformats.org/officeDocument/2006/relationships/hyperlink" Target="https://catalog.archives.gov/search-within/654530?q=record.microformPublications.identifier%3AM544&amp;sort=title%3Aasc" TargetMode="External"/><Relationship Id="rId1596" Type="http://schemas.openxmlformats.org/officeDocument/2006/relationships/hyperlink" Target="https://catalog.archives.gov/search?q=*:*&amp;f.ancestorNaIds=654491&amp;sort=naIdSort%20asc" TargetMode="External"/><Relationship Id="rId2135" Type="http://schemas.openxmlformats.org/officeDocument/2006/relationships/hyperlink" Target="https://catalog.archives.gov/search?q=*:*&amp;f.ancestorNaIds=542351&amp;sort=naIdSort%20asc" TargetMode="External"/><Relationship Id="rId2342" Type="http://schemas.openxmlformats.org/officeDocument/2006/relationships/hyperlink" Target="https://catalog.archives.gov/search?q=*:*&amp;f.ancestorNaIds=731200&amp;sort=naIdSort%20asc" TargetMode="External"/><Relationship Id="rId2647" Type="http://schemas.openxmlformats.org/officeDocument/2006/relationships/hyperlink" Target="https://search.ancestryinstitution.com/aird/search/db.aspx?dbid=2503" TargetMode="External"/><Relationship Id="rId2994" Type="http://schemas.openxmlformats.org/officeDocument/2006/relationships/hyperlink" Target="https://catalog.archives.gov/search?q=*:*&amp;f.ancestorNaIds=4695966&amp;sort=titleSort%20asc" TargetMode="External"/><Relationship Id="rId314" Type="http://schemas.openxmlformats.org/officeDocument/2006/relationships/hyperlink" Target="https://catalog.archives.gov/search?q=*:*&amp;f.ancestorNaIds=24720598" TargetMode="External"/><Relationship Id="rId521" Type="http://schemas.openxmlformats.org/officeDocument/2006/relationships/hyperlink" Target="https://search.ancestryinstitution.com/aird/search/db.aspx?dbid=1075" TargetMode="External"/><Relationship Id="rId619" Type="http://schemas.openxmlformats.org/officeDocument/2006/relationships/hyperlink" Target="https://catalog.archives.gov/id/2990142" TargetMode="External"/><Relationship Id="rId1151" Type="http://schemas.openxmlformats.org/officeDocument/2006/relationships/hyperlink" Target="https://catalog.archives.gov/id/3752663" TargetMode="External"/><Relationship Id="rId1249" Type="http://schemas.openxmlformats.org/officeDocument/2006/relationships/hyperlink" Target="https://familysearch.org/search/collection/1860873" TargetMode="External"/><Relationship Id="rId2202" Type="http://schemas.openxmlformats.org/officeDocument/2006/relationships/hyperlink" Target="https://familysearch.org/search/collection/2170637" TargetMode="External"/><Relationship Id="rId2854" Type="http://schemas.openxmlformats.org/officeDocument/2006/relationships/hyperlink" Target="https://catalog.archives.gov/search?q=*:*&amp;f.ancestorNaIds=4488767&amp;sort=naIdSort%20asc" TargetMode="External"/><Relationship Id="rId95" Type="http://schemas.openxmlformats.org/officeDocument/2006/relationships/hyperlink" Target="https://catalog.archives.gov/search-within/2843221?availableOnline=true&amp;sort=naId%3Aasc" TargetMode="External"/><Relationship Id="rId826" Type="http://schemas.openxmlformats.org/officeDocument/2006/relationships/hyperlink" Target="https://catalog.archives.gov/id/2945505" TargetMode="External"/><Relationship Id="rId1011" Type="http://schemas.openxmlformats.org/officeDocument/2006/relationships/hyperlink" Target="https://catalog.archives.gov/search?q=*:*&amp;f.ancestorNaIds=2827724&amp;sort=naIdSort%20asc" TargetMode="External"/><Relationship Id="rId1109" Type="http://schemas.openxmlformats.org/officeDocument/2006/relationships/hyperlink" Target="https://catalog.archives.gov/search?q=A4143&amp;f.ancestorNaIds=3432817&amp;sort=naIdSort%20asc" TargetMode="External"/><Relationship Id="rId1456" Type="http://schemas.openxmlformats.org/officeDocument/2006/relationships/hyperlink" Target="https://search.ancestryinstitution.com/aird/search/db.aspx?dbid=60583" TargetMode="External"/><Relationship Id="rId1663" Type="http://schemas.openxmlformats.org/officeDocument/2006/relationships/hyperlink" Target="https://www.ancestryinstitution.com/search/collections/61194/" TargetMode="External"/><Relationship Id="rId1870" Type="http://schemas.openxmlformats.org/officeDocument/2006/relationships/hyperlink" Target="https://search.ancestryinstitution.com/aird/search/db.aspx?dbid=1192" TargetMode="External"/><Relationship Id="rId1968" Type="http://schemas.openxmlformats.org/officeDocument/2006/relationships/hyperlink" Target="https://catalog.archives.gov/search-within/300398?page=2&amp;q=record.microformPublications.identifier%3AM1823&amp;sort=naId%3Aasc" TargetMode="External"/><Relationship Id="rId2507" Type="http://schemas.openxmlformats.org/officeDocument/2006/relationships/hyperlink" Target="https://search.ancestryinstitution.com/aird/search/db.aspx?dbid=2500" TargetMode="External"/><Relationship Id="rId2714" Type="http://schemas.openxmlformats.org/officeDocument/2006/relationships/hyperlink" Target="https://search.ancestryinstitution.com/aird/search/db.aspx?dbid=2505" TargetMode="External"/><Relationship Id="rId2921" Type="http://schemas.openxmlformats.org/officeDocument/2006/relationships/hyperlink" Target="https://search.ancestryinstitution.com/aird/search/db.aspx?dbid=2512" TargetMode="External"/><Relationship Id="rId1316" Type="http://schemas.openxmlformats.org/officeDocument/2006/relationships/hyperlink" Target="http://www.fold3.com/title_691/civil_war_soldiers_union_la/" TargetMode="External"/><Relationship Id="rId1523" Type="http://schemas.openxmlformats.org/officeDocument/2006/relationships/hyperlink" Target="https://familysearch.org/search/collection/2075263" TargetMode="External"/><Relationship Id="rId1730" Type="http://schemas.openxmlformats.org/officeDocument/2006/relationships/hyperlink" Target="https://familysearch.org/search/collection/2299683" TargetMode="External"/><Relationship Id="rId3183" Type="http://schemas.openxmlformats.org/officeDocument/2006/relationships/hyperlink" Target="https://search.ancestryinstitution.com/aird/search/db.aspx?dbid=1850" TargetMode="External"/><Relationship Id="rId3390" Type="http://schemas.openxmlformats.org/officeDocument/2006/relationships/hyperlink" Target="https://catalog.archives.gov/search?q=*:*&amp;f.ancestorNaIds=%201274123&amp;sort=naIdSort%20asc" TargetMode="External"/><Relationship Id="rId22" Type="http://schemas.openxmlformats.org/officeDocument/2006/relationships/hyperlink" Target="https://catalog.archives.gov/search-within/2857355?availableOnline=true&amp;sort=naId%3Aasc" TargetMode="External"/><Relationship Id="rId1828" Type="http://schemas.openxmlformats.org/officeDocument/2006/relationships/hyperlink" Target="https://search.ancestryinstitution.com/aird/search/db.aspx?dbid=1193" TargetMode="External"/><Relationship Id="rId3043" Type="http://schemas.openxmlformats.org/officeDocument/2006/relationships/hyperlink" Target="https://catalog.archives.gov/search-within/4732064" TargetMode="External"/><Relationship Id="rId3250" Type="http://schemas.openxmlformats.org/officeDocument/2006/relationships/hyperlink" Target="http://familysearch.org/" TargetMode="External"/><Relationship Id="rId3488" Type="http://schemas.openxmlformats.org/officeDocument/2006/relationships/hyperlink" Target="https://catalog.archives.gov/search?q=T939&amp;f.ancestorNaIds=4492828" TargetMode="External"/><Relationship Id="rId171" Type="http://schemas.openxmlformats.org/officeDocument/2006/relationships/hyperlink" Target="https://catalog.archives.gov/search-within/2848402?availableOnline=true&amp;sort=naId%3Aasc" TargetMode="External"/><Relationship Id="rId2297" Type="http://schemas.openxmlformats.org/officeDocument/2006/relationships/hyperlink" Target="https://catalog.archives.gov/search?q=*:*&amp;f.ancestorNaIds=645969&amp;sort=naIdSort%20asc" TargetMode="External"/><Relationship Id="rId3348" Type="http://schemas.openxmlformats.org/officeDocument/2006/relationships/hyperlink" Target="https://catalog.archives.gov/search?q=*:*&amp;f.ancestorNaIds=75718064&amp;sort=naIdSort%20asc" TargetMode="External"/><Relationship Id="rId269" Type="http://schemas.openxmlformats.org/officeDocument/2006/relationships/hyperlink" Target="https://catalog.archives.gov/search?q=*:*&amp;f.ancestorNaIds=2165751" TargetMode="External"/><Relationship Id="rId476" Type="http://schemas.openxmlformats.org/officeDocument/2006/relationships/hyperlink" Target="https://catalog.archives.gov/search?q=*:*&amp;f.ancestorNaIds=4506369&amp;sort=naIdSort%20asc" TargetMode="External"/><Relationship Id="rId683" Type="http://schemas.openxmlformats.org/officeDocument/2006/relationships/hyperlink" Target="https://search.ancestry.com/aird/search/db.aspx?dbid=9220" TargetMode="External"/><Relationship Id="rId890" Type="http://schemas.openxmlformats.org/officeDocument/2006/relationships/hyperlink" Target="https://search.ancestryinstitution.com/aird/search/db.aspx?dbid=60882" TargetMode="External"/><Relationship Id="rId2157" Type="http://schemas.openxmlformats.org/officeDocument/2006/relationships/hyperlink" Target="https://catalog.archives.gov/search?q=570363%20familysearch" TargetMode="External"/><Relationship Id="rId2364" Type="http://schemas.openxmlformats.org/officeDocument/2006/relationships/hyperlink" Target="https://www.familysearch.org/search/catalog/2842204" TargetMode="External"/><Relationship Id="rId2571" Type="http://schemas.openxmlformats.org/officeDocument/2006/relationships/hyperlink" Target="https://search.ancestryinstitution.com/aird/search/db.aspx?dbid=2500" TargetMode="External"/><Relationship Id="rId3110" Type="http://schemas.openxmlformats.org/officeDocument/2006/relationships/hyperlink" Target="https://catalog.archives.gov/search?q=*:*&amp;f.ancestorNaIds=5717252&amp;sort=naIdSort%20asc" TargetMode="External"/><Relationship Id="rId3208" Type="http://schemas.openxmlformats.org/officeDocument/2006/relationships/hyperlink" Target="https://familysearch.org/search/collection/2173973" TargetMode="External"/><Relationship Id="rId3415" Type="http://schemas.openxmlformats.org/officeDocument/2006/relationships/hyperlink" Target="http://familysearch.org/" TargetMode="External"/><Relationship Id="rId129" Type="http://schemas.openxmlformats.org/officeDocument/2006/relationships/hyperlink" Target="https://search.ancestryinstitution.com/aird/search/db.aspx?dbid=9220" TargetMode="External"/><Relationship Id="rId336" Type="http://schemas.openxmlformats.org/officeDocument/2006/relationships/hyperlink" Target="https://catalog.archives.gov/search?q=*:*&amp;f.ancestorNaIds=24738389" TargetMode="External"/><Relationship Id="rId543" Type="http://schemas.openxmlformats.org/officeDocument/2006/relationships/hyperlink" Target="https://catalog.archives.gov/search?q=*:*&amp;f.ancestorNaIds=3968747&amp;sort=naIdSort%20asc" TargetMode="External"/><Relationship Id="rId988" Type="http://schemas.openxmlformats.org/officeDocument/2006/relationships/hyperlink" Target="https://search.ancestryinstitution.com/aird/search/db.aspx?dbid=9220" TargetMode="External"/><Relationship Id="rId1173" Type="http://schemas.openxmlformats.org/officeDocument/2006/relationships/hyperlink" Target="https://catalog.archives.gov/search?q=*:*&amp;f.ancestorNaIds=4871047&amp;sort=naIdSort%20asc" TargetMode="External"/><Relationship Id="rId1380" Type="http://schemas.openxmlformats.org/officeDocument/2006/relationships/hyperlink" Target="http://www.fold3.com/title_798/" TargetMode="External"/><Relationship Id="rId2017" Type="http://schemas.openxmlformats.org/officeDocument/2006/relationships/hyperlink" Target="https://catalog.archives.gov/search?q=*:*&amp;f.ancestorNaIds=2570648&amp;sort=naIdSort%20asc" TargetMode="External"/><Relationship Id="rId2224" Type="http://schemas.openxmlformats.org/officeDocument/2006/relationships/hyperlink" Target="https://search.ancestryinstitution.com/aird/search/db.aspx?dbid=3998" TargetMode="External"/><Relationship Id="rId2669" Type="http://schemas.openxmlformats.org/officeDocument/2006/relationships/hyperlink" Target="https://catalog.archives.gov/search-within/2658141" TargetMode="External"/><Relationship Id="rId2876" Type="http://schemas.openxmlformats.org/officeDocument/2006/relationships/hyperlink" Target="https://catalog.archives.gov/search?q=*:*&amp;f.ancestorNaIds=4499501&amp;sort=titleSort%20asc" TargetMode="External"/><Relationship Id="rId403" Type="http://schemas.openxmlformats.org/officeDocument/2006/relationships/hyperlink" Target="https://catalog.archives.gov/search?q=*:*&amp;f.ancestorNaIds=4492718&amp;sort=naIdSort%20asc" TargetMode="External"/><Relationship Id="rId750" Type="http://schemas.openxmlformats.org/officeDocument/2006/relationships/hyperlink" Target="https://search.ancestryinstitution.com/aird/search/db.aspx?dbid=9128" TargetMode="External"/><Relationship Id="rId848" Type="http://schemas.openxmlformats.org/officeDocument/2006/relationships/hyperlink" Target="https://catalog.archives.gov/id/3205404" TargetMode="External"/><Relationship Id="rId1033" Type="http://schemas.openxmlformats.org/officeDocument/2006/relationships/hyperlink" Target="https://search.ancestryinstitution.com/aird/search/db.aspx?dbid=7949" TargetMode="External"/><Relationship Id="rId1478" Type="http://schemas.openxmlformats.org/officeDocument/2006/relationships/hyperlink" Target="https://search.ancestryinstitution.com/aird/search/db.aspx?dbid=1264" TargetMode="External"/><Relationship Id="rId1685" Type="http://schemas.openxmlformats.org/officeDocument/2006/relationships/hyperlink" Target="https://search.ancestryinstitution.com/search/db.aspx?dbid=1629" TargetMode="External"/><Relationship Id="rId1892" Type="http://schemas.openxmlformats.org/officeDocument/2006/relationships/hyperlink" Target="https://search.ancestryinstitution.com/aird/search/db.aspx?dbid=1082" TargetMode="External"/><Relationship Id="rId2431" Type="http://schemas.openxmlformats.org/officeDocument/2006/relationships/hyperlink" Target="https://catalog.archives.gov/search?q=*:*&amp;f.ancestorNaIds=1157626&amp;sort=naIdSort%20asc" TargetMode="External"/><Relationship Id="rId2529" Type="http://schemas.openxmlformats.org/officeDocument/2006/relationships/hyperlink" Target="https://search.ancestryinstitution.com/aird/search/db.aspx?dbid=1850" TargetMode="External"/><Relationship Id="rId2736" Type="http://schemas.openxmlformats.org/officeDocument/2006/relationships/hyperlink" Target="https://catalog.archives.gov/search-within/2934408" TargetMode="External"/><Relationship Id="rId610" Type="http://schemas.openxmlformats.org/officeDocument/2006/relationships/hyperlink" Target="https://catalog.archives.gov/id/2945834" TargetMode="External"/><Relationship Id="rId708" Type="http://schemas.openxmlformats.org/officeDocument/2006/relationships/hyperlink" Target="https://catalog.archives.gov/search?q=A3617&amp;f.ancestorNaIds=2827732&amp;sort=naIdSort%20asc" TargetMode="External"/><Relationship Id="rId915" Type="http://schemas.openxmlformats.org/officeDocument/2006/relationships/hyperlink" Target="https://catalog.archives.gov/id/3260239" TargetMode="External"/><Relationship Id="rId1240" Type="http://schemas.openxmlformats.org/officeDocument/2006/relationships/hyperlink" Target="https://familysearch.org/search/collection/1932376" TargetMode="External"/><Relationship Id="rId1338" Type="http://schemas.openxmlformats.org/officeDocument/2006/relationships/hyperlink" Target="https://catalog.archives.gov/search-within/300398?page=2&amp;q=record.microformPublications.identifier%3AM402&amp;sort=title%3Aasc" TargetMode="External"/><Relationship Id="rId1545" Type="http://schemas.openxmlformats.org/officeDocument/2006/relationships/hyperlink" Target="http://www.fold3.com/title_626/civil_war_subversion_investigations/" TargetMode="External"/><Relationship Id="rId2943" Type="http://schemas.openxmlformats.org/officeDocument/2006/relationships/hyperlink" Target="https://familysearch.org/search/collection/2173973" TargetMode="External"/><Relationship Id="rId1100" Type="http://schemas.openxmlformats.org/officeDocument/2006/relationships/hyperlink" Target="https://ancestry.com/" TargetMode="External"/><Relationship Id="rId1405" Type="http://schemas.openxmlformats.org/officeDocument/2006/relationships/hyperlink" Target="http://www.footnote.com/title_860/" TargetMode="External"/><Relationship Id="rId1752" Type="http://schemas.openxmlformats.org/officeDocument/2006/relationships/hyperlink" Target="https://www.fold3.com/title/120/navy-survivors-certificates" TargetMode="External"/><Relationship Id="rId2803" Type="http://schemas.openxmlformats.org/officeDocument/2006/relationships/hyperlink" Target="https://search.ancestryinstitution.com/aird/search/db.aspx?dbid=2500" TargetMode="External"/><Relationship Id="rId44" Type="http://schemas.openxmlformats.org/officeDocument/2006/relationships/hyperlink" Target="https://catalog.archives.gov/search-within/2770033?availableOnline=true&amp;sort=naId%3Aasc" TargetMode="External"/><Relationship Id="rId1612" Type="http://schemas.openxmlformats.org/officeDocument/2006/relationships/hyperlink" Target="https://familysearch.org/search/collection/2427901" TargetMode="External"/><Relationship Id="rId1917" Type="http://schemas.openxmlformats.org/officeDocument/2006/relationships/hyperlink" Target="https://search.ancestryinstitution.com/aird/search/db.aspx?dbid=1042" TargetMode="External"/><Relationship Id="rId3065" Type="http://schemas.openxmlformats.org/officeDocument/2006/relationships/hyperlink" Target="https://catalog.archives.gov/search-within/5634910" TargetMode="External"/><Relationship Id="rId3272" Type="http://schemas.openxmlformats.org/officeDocument/2006/relationships/hyperlink" Target="https://www.fold3.com/title_816/wwii_draft_registration_cards" TargetMode="External"/><Relationship Id="rId193" Type="http://schemas.openxmlformats.org/officeDocument/2006/relationships/hyperlink" Target="https://catalog.archives.gov/search?levelOfDescription=fileUnit&amp;q=M654%20Gen.%20James%20Wilkinson%27s%20Order%20Book%2C&amp;recordGroupNumber=94" TargetMode="External"/><Relationship Id="rId498" Type="http://schemas.openxmlformats.org/officeDocument/2006/relationships/hyperlink" Target="https://search.ancestryinstitution.com/search/db.aspx?dbid=2055" TargetMode="External"/><Relationship Id="rId2081" Type="http://schemas.openxmlformats.org/officeDocument/2006/relationships/hyperlink" Target="https://search.ancestryinstitution.com/aird/search/db.aspx?dbid=2344" TargetMode="External"/><Relationship Id="rId2179" Type="http://schemas.openxmlformats.org/officeDocument/2006/relationships/hyperlink" Target="https://search.ancestryinstitution.com/aird/search/db.aspx?dbid=2509" TargetMode="External"/><Relationship Id="rId3132" Type="http://schemas.openxmlformats.org/officeDocument/2006/relationships/hyperlink" Target="https://catalog.archives.gov/search-within/5757091" TargetMode="External"/><Relationship Id="rId260" Type="http://schemas.openxmlformats.org/officeDocument/2006/relationships/hyperlink" Target="https://search.ancestryinstitution.com/aird/search/db.aspx?dbid=1616" TargetMode="External"/><Relationship Id="rId2386" Type="http://schemas.openxmlformats.org/officeDocument/2006/relationships/hyperlink" Target="http://familysearch.org/" TargetMode="External"/><Relationship Id="rId2593" Type="http://schemas.openxmlformats.org/officeDocument/2006/relationships/hyperlink" Target="https://search.ancestryinstitution.com/aird/search/db.aspx?dbid=2505" TargetMode="External"/><Relationship Id="rId3437" Type="http://schemas.openxmlformats.org/officeDocument/2006/relationships/hyperlink" Target="https://aad.archives.gov/aad/fielded-search.jsp?dt=240&amp;tf=F&amp;cat=SB81&amp;bc=sb,sl" TargetMode="External"/><Relationship Id="rId120" Type="http://schemas.openxmlformats.org/officeDocument/2006/relationships/hyperlink" Target="https://catalog.archives.gov/search-within/2838437?availableOnline=true&amp;sort=naId%3Aasc" TargetMode="External"/><Relationship Id="rId358" Type="http://schemas.openxmlformats.org/officeDocument/2006/relationships/hyperlink" Target="https://www.familysearch.org/search/collection/2427227" TargetMode="External"/><Relationship Id="rId565" Type="http://schemas.openxmlformats.org/officeDocument/2006/relationships/hyperlink" Target="https://catalog.archives.gov/search?q=*:*&amp;f.ancestorNaIds=2663387&amp;sort=naIdSort%20asc" TargetMode="External"/><Relationship Id="rId772" Type="http://schemas.openxmlformats.org/officeDocument/2006/relationships/hyperlink" Target="https://catalog.archives.gov/id/2900588" TargetMode="External"/><Relationship Id="rId1195" Type="http://schemas.openxmlformats.org/officeDocument/2006/relationships/hyperlink" Target="https://search.ancestryinstitution.com/aird/search/db.aspx?dbid=1198" TargetMode="External"/><Relationship Id="rId2039" Type="http://schemas.openxmlformats.org/officeDocument/2006/relationships/hyperlink" Target="http://www.fold3.com/title_759/roberts_commission_protection_of/" TargetMode="External"/><Relationship Id="rId2246" Type="http://schemas.openxmlformats.org/officeDocument/2006/relationships/hyperlink" Target="https://search.ancestryinstitution.com/aird/search/db.aspx?dbid=60614" TargetMode="External"/><Relationship Id="rId2453" Type="http://schemas.openxmlformats.org/officeDocument/2006/relationships/hyperlink" Target="https://search.ancestryinstitution.com/aird/search/db.aspx?dbid=1174" TargetMode="External"/><Relationship Id="rId2660" Type="http://schemas.openxmlformats.org/officeDocument/2006/relationships/hyperlink" Target="https://search.ancestryinstitution.com/aird/search/db.aspx?dbid=2503" TargetMode="External"/><Relationship Id="rId2898" Type="http://schemas.openxmlformats.org/officeDocument/2006/relationships/hyperlink" Target="https://search.ancestryinstitution.com/aird/search/db.aspx?dbid=1002" TargetMode="External"/><Relationship Id="rId3504" Type="http://schemas.openxmlformats.org/officeDocument/2006/relationships/hyperlink" Target="http://www.footnote.com/title_466/" TargetMode="External"/><Relationship Id="rId218" Type="http://schemas.openxmlformats.org/officeDocument/2006/relationships/hyperlink" Target="https://catalog.archives.gov/search?q=M2045&amp;ancestorNaId=4532545" TargetMode="External"/><Relationship Id="rId425" Type="http://schemas.openxmlformats.org/officeDocument/2006/relationships/hyperlink" Target="https://www.familysearch.org/search/collection/2427236" TargetMode="External"/><Relationship Id="rId632" Type="http://schemas.openxmlformats.org/officeDocument/2006/relationships/hyperlink" Target="https://catalog.archives.gov/search-within/2945511" TargetMode="External"/><Relationship Id="rId1055" Type="http://schemas.openxmlformats.org/officeDocument/2006/relationships/hyperlink" Target="https://catalog.archives.gov/search?q=A4075&amp;f.ancestorNaIds=2953583&amp;sort=naIdSort%20asc" TargetMode="External"/><Relationship Id="rId1262" Type="http://schemas.openxmlformats.org/officeDocument/2006/relationships/hyperlink" Target="https://familysearch.org/search/collection/1854310" TargetMode="External"/><Relationship Id="rId2106" Type="http://schemas.openxmlformats.org/officeDocument/2006/relationships/hyperlink" Target="https://catalog.archives.gov/search?q=*:*&amp;f.ancestorNaIds=5821667&amp;sort=naIdSort%20asc" TargetMode="External"/><Relationship Id="rId2313" Type="http://schemas.openxmlformats.org/officeDocument/2006/relationships/hyperlink" Target="https://catalog.archives.gov/search?q=*:*&amp;f.ancestorNaIds=649146&amp;sort=titleSort%20asc" TargetMode="External"/><Relationship Id="rId2520" Type="http://schemas.openxmlformats.org/officeDocument/2006/relationships/hyperlink" Target="https://search.ancestryinstitution.com/aird/search/db.aspx?dbid=1850" TargetMode="External"/><Relationship Id="rId2758" Type="http://schemas.openxmlformats.org/officeDocument/2006/relationships/hyperlink" Target="https://catalog.archives.gov/search-within/3475315" TargetMode="External"/><Relationship Id="rId2965" Type="http://schemas.openxmlformats.org/officeDocument/2006/relationships/hyperlink" Target="https://catalog.archives.gov/search-within/4684505" TargetMode="External"/><Relationship Id="rId937" Type="http://schemas.openxmlformats.org/officeDocument/2006/relationships/hyperlink" Target="https://search.ancestryinstitution.com/aird/search/db.aspx?dbid=8722" TargetMode="External"/><Relationship Id="rId1122" Type="http://schemas.openxmlformats.org/officeDocument/2006/relationships/hyperlink" Target="https://search.ancestryinstitution.com/aird/search/db.aspx?dbid=1502" TargetMode="External"/><Relationship Id="rId1567" Type="http://schemas.openxmlformats.org/officeDocument/2006/relationships/hyperlink" Target="https://familysearch.org/search/collection/1803698" TargetMode="External"/><Relationship Id="rId1774" Type="http://schemas.openxmlformats.org/officeDocument/2006/relationships/hyperlink" Target="https://search.ancestryinstitution.com/aird/search/db.aspx?dbid=1082" TargetMode="External"/><Relationship Id="rId1981" Type="http://schemas.openxmlformats.org/officeDocument/2006/relationships/hyperlink" Target="http://www.footnote.com/title_767/" TargetMode="External"/><Relationship Id="rId2618" Type="http://schemas.openxmlformats.org/officeDocument/2006/relationships/hyperlink" Target="https://catalog.archives.gov/search?q=*:*&amp;f.ancestorNaIds=2524342&amp;sort=naIdSort%20asc" TargetMode="External"/><Relationship Id="rId2825" Type="http://schemas.openxmlformats.org/officeDocument/2006/relationships/hyperlink" Target="https://search.ancestryinstitution.com/aird/search/db.aspx?dbid=2500" TargetMode="External"/><Relationship Id="rId66" Type="http://schemas.openxmlformats.org/officeDocument/2006/relationships/hyperlink" Target="https://catalog.archives.gov/search-within/2839363?availableOnline=true&amp;sort=naId%3Aasc" TargetMode="External"/><Relationship Id="rId1427" Type="http://schemas.openxmlformats.org/officeDocument/2006/relationships/hyperlink" Target="https://familysearch.org/search/collection/1916234" TargetMode="External"/><Relationship Id="rId1634" Type="http://schemas.openxmlformats.org/officeDocument/2006/relationships/hyperlink" Target="https://search.ancestryinstitution.com/aird/search/db.aspx?dbid=2246" TargetMode="External"/><Relationship Id="rId1841" Type="http://schemas.openxmlformats.org/officeDocument/2006/relationships/hyperlink" Target="https://familysearch.org/search/collection/1854313" TargetMode="External"/><Relationship Id="rId3087" Type="http://schemas.openxmlformats.org/officeDocument/2006/relationships/hyperlink" Target="https://search.ancestryinstitution.com/aird/search/db.aspx?dbid=60593" TargetMode="External"/><Relationship Id="rId3294" Type="http://schemas.openxmlformats.org/officeDocument/2006/relationships/hyperlink" Target="https://www.fold3.com/title_816/wwii_draft_registration_cards" TargetMode="External"/><Relationship Id="rId1939" Type="http://schemas.openxmlformats.org/officeDocument/2006/relationships/hyperlink" Target="https://catalog.archives.gov/search-within/300398?page=2&amp;q=record.microformPublications.identifier%3AM1801&amp;sort=title%3Aasc" TargetMode="External"/><Relationship Id="rId1701" Type="http://schemas.openxmlformats.org/officeDocument/2006/relationships/hyperlink" Target="https://www.fold3.com/title/112/naturalizations-ma" TargetMode="External"/><Relationship Id="rId3154" Type="http://schemas.openxmlformats.org/officeDocument/2006/relationships/hyperlink" Target="http://familysearch.org/" TargetMode="External"/><Relationship Id="rId3361" Type="http://schemas.openxmlformats.org/officeDocument/2006/relationships/hyperlink" Target="https://www.familysearch.org/search/catalog/3029446" TargetMode="External"/><Relationship Id="rId3459" Type="http://schemas.openxmlformats.org/officeDocument/2006/relationships/hyperlink" Target="https://familysearch.org/search/collection/1471019" TargetMode="External"/><Relationship Id="rId282" Type="http://schemas.openxmlformats.org/officeDocument/2006/relationships/hyperlink" Target="https://search.ancestryinstitution.com/aird/search/db.aspx?dbid=2502" TargetMode="External"/><Relationship Id="rId587" Type="http://schemas.openxmlformats.org/officeDocument/2006/relationships/hyperlink" Target="https://catalog.archives.gov/search?q=*:*&amp;f.ancestorNaIds=2843062" TargetMode="External"/><Relationship Id="rId2170" Type="http://schemas.openxmlformats.org/officeDocument/2006/relationships/hyperlink" Target="https://search.ancestryinstitution.com/aird/search/db.aspx?dbid=2509" TargetMode="External"/><Relationship Id="rId2268" Type="http://schemas.openxmlformats.org/officeDocument/2006/relationships/hyperlink" Target="https://search.ancestryinstitution.com/aird/search/db.aspx?dbid=60614" TargetMode="External"/><Relationship Id="rId3014" Type="http://schemas.openxmlformats.org/officeDocument/2006/relationships/hyperlink" Target="https://catalog.archives.gov/search?q=*:*&amp;f.ancestorNaIds=4699301&amp;sort=naIdSort%20asc" TargetMode="External"/><Relationship Id="rId3221" Type="http://schemas.openxmlformats.org/officeDocument/2006/relationships/hyperlink" Target="https://catalog.archives.gov/search?q=*:*&amp;f.ancestorNaIds=7408555&amp;sort=naIdSort%20asc" TargetMode="External"/><Relationship Id="rId3319" Type="http://schemas.openxmlformats.org/officeDocument/2006/relationships/hyperlink" Target="http://www.footnote.com/title_650/" TargetMode="External"/><Relationship Id="rId8" Type="http://schemas.openxmlformats.org/officeDocument/2006/relationships/hyperlink" Target="https://catalog.archives.gov/search-within/2945976?availableOnline=true&amp;sort=naId%3Aasc" TargetMode="External"/><Relationship Id="rId142" Type="http://schemas.openxmlformats.org/officeDocument/2006/relationships/hyperlink" Target="https://catalog.archives.gov/search-within/2827675?availableOnline=true&amp;sort=naId%3Aasc" TargetMode="External"/><Relationship Id="rId447" Type="http://schemas.openxmlformats.org/officeDocument/2006/relationships/hyperlink" Target="https://search.ancestryinstitution.com/search/db.aspx?dbid=1277" TargetMode="External"/><Relationship Id="rId794" Type="http://schemas.openxmlformats.org/officeDocument/2006/relationships/hyperlink" Target="https://search.ancestryinstitution.com/aird/search/db.aspx?dbid=9127" TargetMode="External"/><Relationship Id="rId1077" Type="http://schemas.openxmlformats.org/officeDocument/2006/relationships/hyperlink" Target="https://catalog.archives.gov/search?q=A4093&amp;f.ancestorNaIds=3002715&amp;sort=naIdSort%20asc" TargetMode="External"/><Relationship Id="rId2030" Type="http://schemas.openxmlformats.org/officeDocument/2006/relationships/hyperlink" Target="https://www.fold3.com/title/633/flossenburg-entry-registers" TargetMode="External"/><Relationship Id="rId2128" Type="http://schemas.openxmlformats.org/officeDocument/2006/relationships/hyperlink" Target="https://search.ancestryinstitution.com/aird/search/db.aspx?dbid=1616" TargetMode="External"/><Relationship Id="rId2475" Type="http://schemas.openxmlformats.org/officeDocument/2006/relationships/hyperlink" Target="https://catalog.archives.gov/search?q=*:*&amp;f.ancestorNaIds=1262792&amp;sort=naIdSort%20asc" TargetMode="External"/><Relationship Id="rId2682" Type="http://schemas.openxmlformats.org/officeDocument/2006/relationships/hyperlink" Target="https://search.ancestryinstitution.com/aird/search/db.aspx?dbid=2505" TargetMode="External"/><Relationship Id="rId2987" Type="http://schemas.openxmlformats.org/officeDocument/2006/relationships/hyperlink" Target="https://search.ancestryinstitution.com/aird/search/db.aspx?dbid=2507" TargetMode="External"/><Relationship Id="rId3526" Type="http://schemas.openxmlformats.org/officeDocument/2006/relationships/hyperlink" Target="https://catalog.archives.gov/id/651884" TargetMode="External"/><Relationship Id="rId654" Type="http://schemas.openxmlformats.org/officeDocument/2006/relationships/hyperlink" Target="https://search.ancestryinstitution.com/aird/search/db.aspx?dbid=1502" TargetMode="External"/><Relationship Id="rId861" Type="http://schemas.openxmlformats.org/officeDocument/2006/relationships/hyperlink" Target="https://search.ancestryinstitution.com/aird/search/db.aspx?dbid=9112" TargetMode="External"/><Relationship Id="rId959" Type="http://schemas.openxmlformats.org/officeDocument/2006/relationships/hyperlink" Target="https://ancestry.com/" TargetMode="External"/><Relationship Id="rId1284" Type="http://schemas.openxmlformats.org/officeDocument/2006/relationships/hyperlink" Target="https://www.fold3.com/title/38/civil-war-service-records-cmsr-confederate-officers" TargetMode="External"/><Relationship Id="rId1491" Type="http://schemas.openxmlformats.org/officeDocument/2006/relationships/hyperlink" Target="https://familysearch.org/search/collection/2075263" TargetMode="External"/><Relationship Id="rId1589" Type="http://schemas.openxmlformats.org/officeDocument/2006/relationships/hyperlink" Target="http://www.fold3.com/title_789/" TargetMode="External"/><Relationship Id="rId2335" Type="http://schemas.openxmlformats.org/officeDocument/2006/relationships/hyperlink" Target="https://search.ancestryinstitution.com/aird/search/db.aspx?dbid=2504" TargetMode="External"/><Relationship Id="rId2542" Type="http://schemas.openxmlformats.org/officeDocument/2006/relationships/hyperlink" Target="https://catalog.archives.gov/search?q=*:*&amp;f.ancestorNaIds=2169763&amp;sort=naIdSort%20asc" TargetMode="External"/><Relationship Id="rId307" Type="http://schemas.openxmlformats.org/officeDocument/2006/relationships/hyperlink" Target="https://catalog.archives.gov/search?q=*:*&amp;f.ancestorNaIds=7820428&amp;sort=naIdSort%20asc" TargetMode="External"/><Relationship Id="rId514" Type="http://schemas.openxmlformats.org/officeDocument/2006/relationships/hyperlink" Target="https://catalog.archives.gov/search?q=*:*&amp;f.ancestorNaIds=4477073&amp;sort=naIdSort%20asc" TargetMode="External"/><Relationship Id="rId721" Type="http://schemas.openxmlformats.org/officeDocument/2006/relationships/hyperlink" Target="https://search.ancestryinstitution.com/aird/search/db.aspx?dbid=9220" TargetMode="External"/><Relationship Id="rId1144" Type="http://schemas.openxmlformats.org/officeDocument/2006/relationships/hyperlink" Target="https://search.ancestryinstitution.com/aird/search/db.aspx?dbid=8842" TargetMode="External"/><Relationship Id="rId1351" Type="http://schemas.openxmlformats.org/officeDocument/2006/relationships/hyperlink" Target="https://familysearch.org/search/collection/1932408" TargetMode="External"/><Relationship Id="rId1449" Type="http://schemas.openxmlformats.org/officeDocument/2006/relationships/hyperlink" Target="https://search.ancestryinstitution.com/aird/search/db.aspx?dbid=7667" TargetMode="External"/><Relationship Id="rId1796" Type="http://schemas.openxmlformats.org/officeDocument/2006/relationships/hyperlink" Target="http://familysearch.org/" TargetMode="External"/><Relationship Id="rId2402" Type="http://schemas.openxmlformats.org/officeDocument/2006/relationships/hyperlink" Target="https://familysearch.org/search/collection/2173973" TargetMode="External"/><Relationship Id="rId2847" Type="http://schemas.openxmlformats.org/officeDocument/2006/relationships/hyperlink" Target="https://catalog.archives.gov/search-within/4483016" TargetMode="External"/><Relationship Id="rId88" Type="http://schemas.openxmlformats.org/officeDocument/2006/relationships/hyperlink" Target="https://catalog.archives.gov/search-within/2839116?availableOnline=true&amp;sort=naId%3Aasc" TargetMode="External"/><Relationship Id="rId819" Type="http://schemas.openxmlformats.org/officeDocument/2006/relationships/hyperlink" Target="https://search.ancestryinstitution.com/aird/search/db.aspx?dbid=9124" TargetMode="External"/><Relationship Id="rId1004" Type="http://schemas.openxmlformats.org/officeDocument/2006/relationships/hyperlink" Target="https://catalog.archives.gov/search?q=A4006&amp;f.ancestorNaIds=3179977&amp;sort=naIdSort%20asc" TargetMode="External"/><Relationship Id="rId1211" Type="http://schemas.openxmlformats.org/officeDocument/2006/relationships/hyperlink" Target="https://familysearch.org/search/collection/2018318" TargetMode="External"/><Relationship Id="rId1656" Type="http://schemas.openxmlformats.org/officeDocument/2006/relationships/hyperlink" Target="https://search.ancestryinstitution.com/aird/search/db.aspx?dbid=1192" TargetMode="External"/><Relationship Id="rId1863" Type="http://schemas.openxmlformats.org/officeDocument/2006/relationships/hyperlink" Target="https://familysearch.org/search/collection/2043782" TargetMode="External"/><Relationship Id="rId2707" Type="http://schemas.openxmlformats.org/officeDocument/2006/relationships/hyperlink" Target="https://search.ancestryinstitution.com/aird/search/db.aspx?dbid=60552" TargetMode="External"/><Relationship Id="rId2914" Type="http://schemas.openxmlformats.org/officeDocument/2006/relationships/hyperlink" Target="https://search.ancestryinstitution.com/aird/search/db.aspx?dbid=2509" TargetMode="External"/><Relationship Id="rId1309" Type="http://schemas.openxmlformats.org/officeDocument/2006/relationships/hyperlink" Target="https://catalog.archives.gov/search-within/654530?q=record.microformPublications.identifier%3AM390&amp;sort=title%3Aasc" TargetMode="External"/><Relationship Id="rId1516" Type="http://schemas.openxmlformats.org/officeDocument/2006/relationships/hyperlink" Target="https://search.ancestryinstitution.com/aird/search/db.aspx?dbid=1264" TargetMode="External"/><Relationship Id="rId1723" Type="http://schemas.openxmlformats.org/officeDocument/2006/relationships/hyperlink" Target="https://catalog.archives.gov/search?q=M1408&amp;f.ancestorNaIds=580492" TargetMode="External"/><Relationship Id="rId1930" Type="http://schemas.openxmlformats.org/officeDocument/2006/relationships/hyperlink" Target="https://search.ancestryinstitution.com/aird/search/db.aspx?dbid=2344" TargetMode="External"/><Relationship Id="rId3176" Type="http://schemas.openxmlformats.org/officeDocument/2006/relationships/hyperlink" Target="https://catalog.archives.gov/search?q=*:*&amp;f.ancestorNaIds=6125748&amp;sort=naIdSort%20asc&amp;f.fileFormat=image%2Fjpeg" TargetMode="External"/><Relationship Id="rId3383" Type="http://schemas.openxmlformats.org/officeDocument/2006/relationships/hyperlink" Target="http://familysearch.org/" TargetMode="External"/><Relationship Id="rId15" Type="http://schemas.openxmlformats.org/officeDocument/2006/relationships/hyperlink" Target="https://search.ancestryinstitution.com/aird/search/db.aspx?dbid=2996" TargetMode="External"/><Relationship Id="rId2192" Type="http://schemas.openxmlformats.org/officeDocument/2006/relationships/hyperlink" Target="https://search.ancestryinstitution.com/aird/search/db.aspx?dbid=2509" TargetMode="External"/><Relationship Id="rId3036" Type="http://schemas.openxmlformats.org/officeDocument/2006/relationships/hyperlink" Target="https://catalog.archives.gov/search-within/4713717" TargetMode="External"/><Relationship Id="rId3243" Type="http://schemas.openxmlformats.org/officeDocument/2006/relationships/hyperlink" Target="http://familysearch.org/" TargetMode="External"/><Relationship Id="rId164" Type="http://schemas.openxmlformats.org/officeDocument/2006/relationships/hyperlink" Target="https://search.ancestryinstitution.com/aird/search/db.aspx?dbid=2257" TargetMode="External"/><Relationship Id="rId371" Type="http://schemas.openxmlformats.org/officeDocument/2006/relationships/hyperlink" Target="https://search.ancestryinstitution.com/search/db.aspx?dbid=2250" TargetMode="External"/><Relationship Id="rId2052" Type="http://schemas.openxmlformats.org/officeDocument/2006/relationships/hyperlink" Target="https://catalog.archives.gov/search-within/300398?page=2&amp;q=record.microformPublications.identifier%3AM1961&amp;sort=title%3Aasc" TargetMode="External"/><Relationship Id="rId2497" Type="http://schemas.openxmlformats.org/officeDocument/2006/relationships/hyperlink" Target="https://familysearch.org/search/collection/2302948" TargetMode="External"/><Relationship Id="rId3450" Type="http://schemas.openxmlformats.org/officeDocument/2006/relationships/hyperlink" Target="https://aad.archives.gov/aad/series-description.jsp?s=4277&amp;cat=SB209&amp;bc=sb,sl&amp;col=1215" TargetMode="External"/><Relationship Id="rId469" Type="http://schemas.openxmlformats.org/officeDocument/2006/relationships/hyperlink" Target="https://catalog.archives.gov/search?q=*:*&amp;f.ancestorNaIds=4510120&amp;sort=naIdSort%20asc" TargetMode="External"/><Relationship Id="rId676" Type="http://schemas.openxmlformats.org/officeDocument/2006/relationships/hyperlink" Target="https://search.ancestry.com/search/db.aspx?dbid=8679" TargetMode="External"/><Relationship Id="rId883" Type="http://schemas.openxmlformats.org/officeDocument/2006/relationships/hyperlink" Target="https://catalog.archives.gov/search?q=A3854&amp;f.ancestorNaIds=2788074&amp;sort=naIdSort%20asc" TargetMode="External"/><Relationship Id="rId1099" Type="http://schemas.openxmlformats.org/officeDocument/2006/relationships/hyperlink" Target="https://catalog.archives.gov/id/2990262" TargetMode="External"/><Relationship Id="rId2357" Type="http://schemas.openxmlformats.org/officeDocument/2006/relationships/hyperlink" Target="https://www.familysearch.org/wiki/en/Missouri_Naturalization_and_Citizenship" TargetMode="External"/><Relationship Id="rId2564" Type="http://schemas.openxmlformats.org/officeDocument/2006/relationships/hyperlink" Target="https://catalog.archives.gov/search?q=*:*&amp;f.ancestorNaIds=2217064&amp;sort=naIdSort%20asc" TargetMode="External"/><Relationship Id="rId3103" Type="http://schemas.openxmlformats.org/officeDocument/2006/relationships/hyperlink" Target="https://catalog.archives.gov/search?q=*:*&amp;f.ancestorNaIds=5716656&amp;sort=naIdSort%20asc" TargetMode="External"/><Relationship Id="rId3310" Type="http://schemas.openxmlformats.org/officeDocument/2006/relationships/hyperlink" Target="https://search.ancestryinstitution.com/aird/search/db.aspx?dbid=2238" TargetMode="External"/><Relationship Id="rId3408" Type="http://schemas.openxmlformats.org/officeDocument/2006/relationships/hyperlink" Target="https://catalog.archives.gov/id/594258" TargetMode="External"/><Relationship Id="rId231" Type="http://schemas.openxmlformats.org/officeDocument/2006/relationships/hyperlink" Target="http://www.footnote.com/title_867/" TargetMode="External"/><Relationship Id="rId329" Type="http://schemas.openxmlformats.org/officeDocument/2006/relationships/hyperlink" Target="http://familysearch.org/" TargetMode="External"/><Relationship Id="rId536" Type="http://schemas.openxmlformats.org/officeDocument/2006/relationships/hyperlink" Target="https://catalog.archives.gov/search?q=A3471&amp;f.ancestorNaIds=3933476" TargetMode="External"/><Relationship Id="rId1166" Type="http://schemas.openxmlformats.org/officeDocument/2006/relationships/hyperlink" Target="https://catalog.archives.gov/search?q=*:*&amp;f.ancestorNaIds=4477137&amp;sort=naIdSort%20asc" TargetMode="External"/><Relationship Id="rId1373" Type="http://schemas.openxmlformats.org/officeDocument/2006/relationships/hyperlink" Target="http://www.footnote.com/title_917/" TargetMode="External"/><Relationship Id="rId2217" Type="http://schemas.openxmlformats.org/officeDocument/2006/relationships/hyperlink" Target="https://search.ancestryinstitution.com/aird/search/db.aspx?dbid=2509" TargetMode="External"/><Relationship Id="rId2771" Type="http://schemas.openxmlformats.org/officeDocument/2006/relationships/hyperlink" Target="https://www.familysearch.org/search/catalog/2299685?availability=Family%20History%20Library" TargetMode="External"/><Relationship Id="rId2869" Type="http://schemas.openxmlformats.org/officeDocument/2006/relationships/hyperlink" Target="https://search.ancestryinstitution.com/aird/search/db.aspx?dbid=2507" TargetMode="External"/><Relationship Id="rId743" Type="http://schemas.openxmlformats.org/officeDocument/2006/relationships/hyperlink" Target="https://search.ancestryinstitution.com/aird/search/db.aspx?dbid=9220" TargetMode="External"/><Relationship Id="rId950" Type="http://schemas.openxmlformats.org/officeDocument/2006/relationships/hyperlink" Target="https://search.ancestryinstitution.com/aird/search/db.aspx?dbid=8842" TargetMode="External"/><Relationship Id="rId1026" Type="http://schemas.openxmlformats.org/officeDocument/2006/relationships/hyperlink" Target="https://catalog.archives.gov/id/2674909" TargetMode="External"/><Relationship Id="rId1580" Type="http://schemas.openxmlformats.org/officeDocument/2006/relationships/hyperlink" Target="https://www.fold3.com/title/61/constitutional-convention-records" TargetMode="External"/><Relationship Id="rId1678" Type="http://schemas.openxmlformats.org/officeDocument/2006/relationships/hyperlink" Target="https://www.fold3.com/title/620/wwii-nuernberg-interrogation-records/description" TargetMode="External"/><Relationship Id="rId1885" Type="http://schemas.openxmlformats.org/officeDocument/2006/relationships/hyperlink" Target="https://catalog.archives.gov/search?q=Fold3%20M1752&amp;f.level=fileunit&amp;f.recordGroupNoCollectionId=38&amp;f.oldScope=online" TargetMode="External"/><Relationship Id="rId2424" Type="http://schemas.openxmlformats.org/officeDocument/2006/relationships/hyperlink" Target="https://search.ancestryinstitution.com/search/db.aspx?dbid=1714" TargetMode="External"/><Relationship Id="rId2631" Type="http://schemas.openxmlformats.org/officeDocument/2006/relationships/hyperlink" Target="https://search.ancestryinstitution.com/search/db.aspx?dbid=1664" TargetMode="External"/><Relationship Id="rId2729" Type="http://schemas.openxmlformats.org/officeDocument/2006/relationships/hyperlink" Target="https://www.familysearch.org/wiki/en/Puerto_Rico,_Naturalization_Records_-_FamilySearch_Historical_Records" TargetMode="External"/><Relationship Id="rId2936" Type="http://schemas.openxmlformats.org/officeDocument/2006/relationships/hyperlink" Target="https://www.familysearch.org/search/catalog/results?count=20&amp;query=%2Bkeywords%3A4526774" TargetMode="External"/><Relationship Id="rId603" Type="http://schemas.openxmlformats.org/officeDocument/2006/relationships/hyperlink" Target="https://catalog.archives.gov/search?q=A3522&amp;f.ancestorNaIds=2843278&amp;sort=naIdSort%20asc" TargetMode="External"/><Relationship Id="rId810" Type="http://schemas.openxmlformats.org/officeDocument/2006/relationships/hyperlink" Target="https://search.ancestryinstitution.com/aird/search/db.aspx?dbid=9127" TargetMode="External"/><Relationship Id="rId908" Type="http://schemas.openxmlformats.org/officeDocument/2006/relationships/hyperlink" Target="https://catalog.archives.gov/search?q=A3901&amp;f.ancestorNaIds=2953511&amp;sort=naIdSort%20asc" TargetMode="External"/><Relationship Id="rId1233" Type="http://schemas.openxmlformats.org/officeDocument/2006/relationships/hyperlink" Target="https://familysearch.org/search/collection/1932378" TargetMode="External"/><Relationship Id="rId1440" Type="http://schemas.openxmlformats.org/officeDocument/2006/relationships/hyperlink" Target="http://www.fold3.com/title_822/" TargetMode="External"/><Relationship Id="rId1538" Type="http://schemas.openxmlformats.org/officeDocument/2006/relationships/hyperlink" Target="https://familysearch.org/search/collection/2075263" TargetMode="External"/><Relationship Id="rId1300" Type="http://schemas.openxmlformats.org/officeDocument/2006/relationships/hyperlink" Target="https://catalog.archives.gov/search?q=*:*&amp;f.ancestorNaIds=5121373&amp;sort=naIdSort%20asc" TargetMode="External"/><Relationship Id="rId1745" Type="http://schemas.openxmlformats.org/officeDocument/2006/relationships/hyperlink" Target="https://familysearch.org/search/collection/1803785" TargetMode="External"/><Relationship Id="rId1952" Type="http://schemas.openxmlformats.org/officeDocument/2006/relationships/hyperlink" Target="https://www.fold3.com/title_678/civil_war_soldiers_union_colored_troops_artillery" TargetMode="External"/><Relationship Id="rId3198" Type="http://schemas.openxmlformats.org/officeDocument/2006/relationships/hyperlink" Target="https://familysearch.org/search/collection/2613134" TargetMode="External"/><Relationship Id="rId37" Type="http://schemas.openxmlformats.org/officeDocument/2006/relationships/hyperlink" Target="https://catalog.archives.gov/search-within/2945502?availableOnline=true&amp;sort=naId%3Aasc" TargetMode="External"/><Relationship Id="rId1605" Type="http://schemas.openxmlformats.org/officeDocument/2006/relationships/hyperlink" Target="https://www.fold3.com/title/496/war-of-1812-prize-cases-southern-dist-court-ny" TargetMode="External"/><Relationship Id="rId1812" Type="http://schemas.openxmlformats.org/officeDocument/2006/relationships/hyperlink" Target="https://search.ancestryinstitution.com/aird/search/db.aspx?dbid=1554" TargetMode="External"/><Relationship Id="rId3058" Type="http://schemas.openxmlformats.org/officeDocument/2006/relationships/hyperlink" Target="https://www.familysearch.org/search/collection/2075263" TargetMode="External"/><Relationship Id="rId3265" Type="http://schemas.openxmlformats.org/officeDocument/2006/relationships/hyperlink" Target="https://www.fold3.com/title_816/wwii_draft_registration_cards" TargetMode="External"/><Relationship Id="rId3472" Type="http://schemas.openxmlformats.org/officeDocument/2006/relationships/hyperlink" Target="https://catalog.archives.gov/search?q=T625%20Fold3" TargetMode="External"/><Relationship Id="rId186" Type="http://schemas.openxmlformats.org/officeDocument/2006/relationships/hyperlink" Target="https://catalog.archives.gov/search-within/3663584?availableOnline=true&amp;sort=naId%3Aasc" TargetMode="External"/><Relationship Id="rId393" Type="http://schemas.openxmlformats.org/officeDocument/2006/relationships/hyperlink" Target="https://search.ancestryinstitution.com/search/db.aspx?dbid=1082" TargetMode="External"/><Relationship Id="rId2074" Type="http://schemas.openxmlformats.org/officeDocument/2006/relationships/hyperlink" Target="https://catalog.archives.gov/search?q=*:*&amp;f.ancestorNaIds=286181&amp;sort=naIdSort%20asc" TargetMode="External"/><Relationship Id="rId2281" Type="http://schemas.openxmlformats.org/officeDocument/2006/relationships/hyperlink" Target="https://search.ancestryinstitution.com/aird/search/db.aspx?dbid=1002" TargetMode="External"/><Relationship Id="rId3125" Type="http://schemas.openxmlformats.org/officeDocument/2006/relationships/hyperlink" Target="https://catalog.archives.gov/id/5725823" TargetMode="External"/><Relationship Id="rId3332" Type="http://schemas.openxmlformats.org/officeDocument/2006/relationships/hyperlink" Target="http://www.footnote.com/title_650/" TargetMode="External"/><Relationship Id="rId253" Type="http://schemas.openxmlformats.org/officeDocument/2006/relationships/hyperlink" Target="https://catalog.archives.gov/search?q=*:*&amp;f.ancestorNaIds=730944" TargetMode="External"/><Relationship Id="rId460" Type="http://schemas.openxmlformats.org/officeDocument/2006/relationships/hyperlink" Target="https://catalog.archives.gov/search?q=*:*&amp;f.ancestorNaIds=4499046&amp;sort=naIdSort%20asc" TargetMode="External"/><Relationship Id="rId698" Type="http://schemas.openxmlformats.org/officeDocument/2006/relationships/hyperlink" Target="https://search.ancestryinstitution.com/aird/search/db.aspx?dbid=2257" TargetMode="External"/><Relationship Id="rId1090" Type="http://schemas.openxmlformats.org/officeDocument/2006/relationships/hyperlink" Target="https://catalog.archives.gov/search?q=A4115&amp;f.ancestorNaIds=2990227&amp;sort=naIdSort%20asc" TargetMode="External"/><Relationship Id="rId2141" Type="http://schemas.openxmlformats.org/officeDocument/2006/relationships/hyperlink" Target="https://catalog.archives.gov/search-within/563728" TargetMode="External"/><Relationship Id="rId2379" Type="http://schemas.openxmlformats.org/officeDocument/2006/relationships/hyperlink" Target="https://search.ancestryinstitution.com/aird/search/db.aspx?dbid=1002" TargetMode="External"/><Relationship Id="rId2586" Type="http://schemas.openxmlformats.org/officeDocument/2006/relationships/hyperlink" Target="https://search.ancestryinstitution.com/aird/search/db.aspx?dbid=2503" TargetMode="External"/><Relationship Id="rId2793" Type="http://schemas.openxmlformats.org/officeDocument/2006/relationships/hyperlink" Target="https://search.ancestryinstitution.com/aird/search/db.aspx?dbid=2509" TargetMode="External"/><Relationship Id="rId113" Type="http://schemas.openxmlformats.org/officeDocument/2006/relationships/hyperlink" Target="https://search.ancestryinstitution.com/aird/search/db.aspx?dbid=60517" TargetMode="External"/><Relationship Id="rId320" Type="http://schemas.openxmlformats.org/officeDocument/2006/relationships/hyperlink" Target="https://catalog.archives.gov/search?q=*:*&amp;f.ancestorNaIds=24329957" TargetMode="External"/><Relationship Id="rId558" Type="http://schemas.openxmlformats.org/officeDocument/2006/relationships/hyperlink" Target="https://catalog.archives.gov/search?q=*:*&amp;f.ancestorNaIds=4644607&amp;sort=naIdSort%20asc" TargetMode="External"/><Relationship Id="rId765" Type="http://schemas.openxmlformats.org/officeDocument/2006/relationships/hyperlink" Target="https://search.ancestryinstitution.com/aird/search/db.aspx?dbid=7484" TargetMode="External"/><Relationship Id="rId972" Type="http://schemas.openxmlformats.org/officeDocument/2006/relationships/hyperlink" Target="https://catalog.archives.gov/search?q=A3972&amp;f.ancestorNaIds=2663405&amp;sort=naIdSort%20asc" TargetMode="External"/><Relationship Id="rId1188" Type="http://schemas.openxmlformats.org/officeDocument/2006/relationships/hyperlink" Target="https://familysearch.org/search/collection/1877095" TargetMode="External"/><Relationship Id="rId1395" Type="http://schemas.openxmlformats.org/officeDocument/2006/relationships/hyperlink" Target="https://catalog.archives.gov/search-within/654530?q=record.microformPublications.identifier%3AM549&amp;sort=title%3Aasc" TargetMode="External"/><Relationship Id="rId2001" Type="http://schemas.openxmlformats.org/officeDocument/2006/relationships/hyperlink" Target="https://catalog.archives.gov/search?q=m1882&amp;f.recordGroupNoCollectionId=29&amp;f.oldScope=online" TargetMode="External"/><Relationship Id="rId2239" Type="http://schemas.openxmlformats.org/officeDocument/2006/relationships/hyperlink" Target="https://search.ancestryinstitution.com/aird/search/db.aspx?dbid=1002" TargetMode="External"/><Relationship Id="rId2446" Type="http://schemas.openxmlformats.org/officeDocument/2006/relationships/hyperlink" Target="https://search.ancestryinstitution.com/aird/search/db.aspx?dbid=1174" TargetMode="External"/><Relationship Id="rId2653" Type="http://schemas.openxmlformats.org/officeDocument/2006/relationships/hyperlink" Target="https://search.ancestryinstitution.com/aird/search/db.aspx?dbid=2503" TargetMode="External"/><Relationship Id="rId2860" Type="http://schemas.openxmlformats.org/officeDocument/2006/relationships/hyperlink" Target="https://www.familysearch.org/wiki/en/Puerto_Rico,_Naturalization_Records_-_FamilySearch_Historical_Records" TargetMode="External"/><Relationship Id="rId418" Type="http://schemas.openxmlformats.org/officeDocument/2006/relationships/hyperlink" Target="https://catalog.archives.gov/search?q=*:*&amp;f.ancestorNaIds=4493348&amp;sort=naIdSort%20asc" TargetMode="External"/><Relationship Id="rId625" Type="http://schemas.openxmlformats.org/officeDocument/2006/relationships/hyperlink" Target="https://catalog.archives.gov/id/2990155" TargetMode="External"/><Relationship Id="rId832" Type="http://schemas.openxmlformats.org/officeDocument/2006/relationships/hyperlink" Target="https://catalog.archives.gov/search?q=A3791&amp;f.ancestorNaIds=2843359&amp;sort=naIdSort%20asc" TargetMode="External"/><Relationship Id="rId1048" Type="http://schemas.openxmlformats.org/officeDocument/2006/relationships/hyperlink" Target="https://drive.google.com/file/d/1uRu1LDEVy2nEj_MkrJrdIWz77VnuMuVh/view?usp=sharing" TargetMode="External"/><Relationship Id="rId1255" Type="http://schemas.openxmlformats.org/officeDocument/2006/relationships/hyperlink" Target="https://familysearch.org/search/collection/1932139" TargetMode="External"/><Relationship Id="rId1462" Type="http://schemas.openxmlformats.org/officeDocument/2006/relationships/hyperlink" Target="https://search.ancestryinstitution.com/aird/search/db.aspx?dbid=1268" TargetMode="External"/><Relationship Id="rId2306" Type="http://schemas.openxmlformats.org/officeDocument/2006/relationships/hyperlink" Target="https://search.ancestryinstitution.com/aird/search/db.aspx?dbid=2507" TargetMode="External"/><Relationship Id="rId2513" Type="http://schemas.openxmlformats.org/officeDocument/2006/relationships/hyperlink" Target="https://catalog.archives.gov/search?q=*:*&amp;f.ancestorNaIds=2111795&amp;sort=naIdSort%20asc" TargetMode="External"/><Relationship Id="rId2958" Type="http://schemas.openxmlformats.org/officeDocument/2006/relationships/hyperlink" Target="https://www.fold3.com/title_816/wwii_draft_registration_cards" TargetMode="External"/><Relationship Id="rId1115" Type="http://schemas.openxmlformats.org/officeDocument/2006/relationships/hyperlink" Target="https://catalog.archives.gov/search?q=A4148&amp;f.ancestorNaIds=3190017&amp;sort=naIdSort%20asc" TargetMode="External"/><Relationship Id="rId1322" Type="http://schemas.openxmlformats.org/officeDocument/2006/relationships/hyperlink" Target="https://catalog.archives.gov/search-within/300398?page=2&amp;q=record.microformPublications.identifier%3AM398&amp;sort=title%3Aasc" TargetMode="External"/><Relationship Id="rId1767" Type="http://schemas.openxmlformats.org/officeDocument/2006/relationships/hyperlink" Target="https://search.ancestryinstitution.com/aird/search/db.aspx?dbid=8945" TargetMode="External"/><Relationship Id="rId1974" Type="http://schemas.openxmlformats.org/officeDocument/2006/relationships/hyperlink" Target="http://familysearch.org/" TargetMode="External"/><Relationship Id="rId2720" Type="http://schemas.openxmlformats.org/officeDocument/2006/relationships/hyperlink" Target="https://www.fold3.com/title_816/wwii_draft_registration_cards" TargetMode="External"/><Relationship Id="rId2818" Type="http://schemas.openxmlformats.org/officeDocument/2006/relationships/hyperlink" Target="https://search.ancestryinstitution.com/aird/search/db.aspx?dbid=2500" TargetMode="External"/><Relationship Id="rId59" Type="http://schemas.openxmlformats.org/officeDocument/2006/relationships/hyperlink" Target="https://search.ancestryinstitution.com/aird/search/db.aspx?dbid=9220" TargetMode="External"/><Relationship Id="rId1627" Type="http://schemas.openxmlformats.org/officeDocument/2006/relationships/hyperlink" Target="https://familysearch.org/search/collection/2427894" TargetMode="External"/><Relationship Id="rId1834" Type="http://schemas.openxmlformats.org/officeDocument/2006/relationships/hyperlink" Target="https://familysearch.org/search/collection/2075263" TargetMode="External"/><Relationship Id="rId3287" Type="http://schemas.openxmlformats.org/officeDocument/2006/relationships/hyperlink" Target="https://search.ancestryinstitution.com/aird/search/db.aspx?dbid=2238" TargetMode="External"/><Relationship Id="rId2096" Type="http://schemas.openxmlformats.org/officeDocument/2006/relationships/hyperlink" Target="https://search.ancestryinstitution.com/aird/search/db.aspx?dbid=2897" TargetMode="External"/><Relationship Id="rId3494" Type="http://schemas.openxmlformats.org/officeDocument/2006/relationships/hyperlink" Target="https://search.ancestryinstitution.com/search/collections/8758/" TargetMode="External"/><Relationship Id="rId1901" Type="http://schemas.openxmlformats.org/officeDocument/2006/relationships/hyperlink" Target="https://www.fold3.com/title/10/southern-claims-approved-west-virginia" TargetMode="External"/><Relationship Id="rId3147" Type="http://schemas.openxmlformats.org/officeDocument/2006/relationships/hyperlink" Target="https://familysearch.org/search/collection/2285702" TargetMode="External"/><Relationship Id="rId3354" Type="http://schemas.openxmlformats.org/officeDocument/2006/relationships/hyperlink" Target="https://www.familysearch.org/search/collection/2075263" TargetMode="External"/><Relationship Id="rId275" Type="http://schemas.openxmlformats.org/officeDocument/2006/relationships/hyperlink" Target="https://catalog.archives.gov/search?q=*:*&amp;f.ancestorNaIds=2261242" TargetMode="External"/><Relationship Id="rId482" Type="http://schemas.openxmlformats.org/officeDocument/2006/relationships/hyperlink" Target="https://search.ancestryinstitution.com/aird/search/db.aspx?dbid=2257" TargetMode="External"/><Relationship Id="rId2163" Type="http://schemas.openxmlformats.org/officeDocument/2006/relationships/hyperlink" Target="https://search.ancestryinstitution.com/aird/search/db.aspx?dbid=2509" TargetMode="External"/><Relationship Id="rId2370" Type="http://schemas.openxmlformats.org/officeDocument/2006/relationships/hyperlink" Target="https://www.familysearch.org/search/catalog/2842203" TargetMode="External"/><Relationship Id="rId3007" Type="http://schemas.openxmlformats.org/officeDocument/2006/relationships/hyperlink" Target="http://www.fold3.com/title_750/wwii_war_diaries/" TargetMode="External"/><Relationship Id="rId3214" Type="http://schemas.openxmlformats.org/officeDocument/2006/relationships/hyperlink" Target="https://familysearch.org/search/collection/2193241" TargetMode="External"/><Relationship Id="rId3421" Type="http://schemas.openxmlformats.org/officeDocument/2006/relationships/hyperlink" Target="https://familysearch.org/search/collection/2110811" TargetMode="External"/><Relationship Id="rId135" Type="http://schemas.openxmlformats.org/officeDocument/2006/relationships/hyperlink" Target="https://search.ancestryinstitution.com/search/db.aspx?dbid=8722" TargetMode="External"/><Relationship Id="rId342" Type="http://schemas.openxmlformats.org/officeDocument/2006/relationships/hyperlink" Target="https://catalog.archives.gov/search?q=*:*&amp;f.ancestorNaIds=83740223&amp;sort=naIdSort%20asc" TargetMode="External"/><Relationship Id="rId787" Type="http://schemas.openxmlformats.org/officeDocument/2006/relationships/hyperlink" Target="https://catalog.archives.gov/search?q=A3707&amp;f.ancestorNaIds=2788988&amp;sort=naIdSort%20asc" TargetMode="External"/><Relationship Id="rId994" Type="http://schemas.openxmlformats.org/officeDocument/2006/relationships/hyperlink" Target="https://search.ancestryinstitution.com/aird/search/db.aspx?dbid=8842" TargetMode="External"/><Relationship Id="rId2023" Type="http://schemas.openxmlformats.org/officeDocument/2006/relationships/hyperlink" Target="http://www.fold3.com/title_837/" TargetMode="External"/><Relationship Id="rId2230" Type="http://schemas.openxmlformats.org/officeDocument/2006/relationships/hyperlink" Target="https://search.ancestryinstitution.com/aird/search/db.aspx?dbid=60424" TargetMode="External"/><Relationship Id="rId2468" Type="http://schemas.openxmlformats.org/officeDocument/2006/relationships/hyperlink" Target="https://catalog.archives.gov/search?q=*:*&amp;f.ancestorNaIds=1258956&amp;sort=naIdSort%20asc" TargetMode="External"/><Relationship Id="rId2675" Type="http://schemas.openxmlformats.org/officeDocument/2006/relationships/hyperlink" Target="https://search.ancestryinstitution.com/aird/search/db.aspx?dbid=2509" TargetMode="External"/><Relationship Id="rId2882" Type="http://schemas.openxmlformats.org/officeDocument/2006/relationships/hyperlink" Target="https://www.familysearch.org/wiki/en/Puerto_Rico,_Naturalization_Records_-_FamilySearch_Historical_Records" TargetMode="External"/><Relationship Id="rId3519" Type="http://schemas.openxmlformats.org/officeDocument/2006/relationships/hyperlink" Target="https://www.fold3.com/title/461/project-blue-book-ufo-investigations" TargetMode="External"/><Relationship Id="rId202" Type="http://schemas.openxmlformats.org/officeDocument/2006/relationships/hyperlink" Target="https://search.ancestryinstitution.com/aird/search/db.aspx?dbid=8945" TargetMode="External"/><Relationship Id="rId647" Type="http://schemas.openxmlformats.org/officeDocument/2006/relationships/hyperlink" Target="https://catalog.archives.gov/search?q=*:*&amp;f.ancestorNaIds=2329274&amp;sort=naIdSort%20asc" TargetMode="External"/><Relationship Id="rId854" Type="http://schemas.openxmlformats.org/officeDocument/2006/relationships/hyperlink" Target="https://catalog.archives.gov/search?q=A3822&amp;f.ancestorNaIds=2619350&amp;sort=naIdSort%20asc" TargetMode="External"/><Relationship Id="rId1277" Type="http://schemas.openxmlformats.org/officeDocument/2006/relationships/hyperlink" Target="https://search.ancestryinstitution.com/aird/search/db.aspx?dbid=2322" TargetMode="External"/><Relationship Id="rId1484" Type="http://schemas.openxmlformats.org/officeDocument/2006/relationships/hyperlink" Target="https://search.ancestryinstitution.com/aird/search/db.aspx?dbid=1264" TargetMode="External"/><Relationship Id="rId1691" Type="http://schemas.openxmlformats.org/officeDocument/2006/relationships/hyperlink" Target="https://search.ancestryinstitution.com/aird/search/db.aspx?dbid=2397" TargetMode="External"/><Relationship Id="rId2328" Type="http://schemas.openxmlformats.org/officeDocument/2006/relationships/hyperlink" Target="https://search.ancestryinstitution.com/aird/search/db.aspx?dbid=60427" TargetMode="External"/><Relationship Id="rId2535" Type="http://schemas.openxmlformats.org/officeDocument/2006/relationships/hyperlink" Target="https://search.ancestryinstitution.com/aird/search/db.aspx?dbid=2500" TargetMode="External"/><Relationship Id="rId2742" Type="http://schemas.openxmlformats.org/officeDocument/2006/relationships/hyperlink" Target="https://catalog.archives.gov/search?q=*:*&amp;f.ancestorNaIds=3256022&amp;sort=naIdSort%20asc" TargetMode="External"/><Relationship Id="rId507" Type="http://schemas.openxmlformats.org/officeDocument/2006/relationships/hyperlink" Target="https://catalog.archives.gov/search?q=A3457&amp;f.ancestorNaIds=4039472" TargetMode="External"/><Relationship Id="rId714" Type="http://schemas.openxmlformats.org/officeDocument/2006/relationships/hyperlink" Target="https://catalog.archives.gov/search-within/2641915" TargetMode="External"/><Relationship Id="rId921" Type="http://schemas.openxmlformats.org/officeDocument/2006/relationships/hyperlink" Target="https://catalog.archives.gov/id/3039659" TargetMode="External"/><Relationship Id="rId1137" Type="http://schemas.openxmlformats.org/officeDocument/2006/relationships/hyperlink" Target="https://catalog.archives.gov/search?q=A4177&amp;f.ancestorNaIds=3174885&amp;sort=naIdSort%20asc" TargetMode="External"/><Relationship Id="rId1344" Type="http://schemas.openxmlformats.org/officeDocument/2006/relationships/hyperlink" Target="https://familysearch.org/search/collection/1932397" TargetMode="External"/><Relationship Id="rId1551" Type="http://schemas.openxmlformats.org/officeDocument/2006/relationships/hyperlink" Target="https://search.ancestryinstitution.com/search/db.aspx?dbid=1995" TargetMode="External"/><Relationship Id="rId1789" Type="http://schemas.openxmlformats.org/officeDocument/2006/relationships/hyperlink" Target="https://search.ancestryinstitution.com/aird/search/db.aspx?dbid=1629" TargetMode="External"/><Relationship Id="rId1996" Type="http://schemas.openxmlformats.org/officeDocument/2006/relationships/hyperlink" Target="https://www.fold3.com/title/114/naturalizations-ny-eastern" TargetMode="External"/><Relationship Id="rId2602" Type="http://schemas.openxmlformats.org/officeDocument/2006/relationships/hyperlink" Target="https://search.ancestryinstitution.com/aird/search/db.aspx?dbid=2503" TargetMode="External"/><Relationship Id="rId50" Type="http://schemas.openxmlformats.org/officeDocument/2006/relationships/hyperlink" Target="https://catalog.archives.gov/search-within/2837842?availableOnline=true&amp;sort=naId%3Aasc" TargetMode="External"/><Relationship Id="rId1204" Type="http://schemas.openxmlformats.org/officeDocument/2006/relationships/hyperlink" Target="https://catalog.archives.gov/search?q=M251&amp;f.ancestorNaIds=586957" TargetMode="External"/><Relationship Id="rId1411" Type="http://schemas.openxmlformats.org/officeDocument/2006/relationships/hyperlink" Target="http://www.fold3.com/title_775/" TargetMode="External"/><Relationship Id="rId1649" Type="http://schemas.openxmlformats.org/officeDocument/2006/relationships/hyperlink" Target="https://search.ancestryinstitution.com/aird/search/db.aspx?dbid=1173" TargetMode="External"/><Relationship Id="rId1856" Type="http://schemas.openxmlformats.org/officeDocument/2006/relationships/hyperlink" Target="https://www.fold3.com/title/85/japanese-air-target-analyses" TargetMode="External"/><Relationship Id="rId2907" Type="http://schemas.openxmlformats.org/officeDocument/2006/relationships/hyperlink" Target="https://catalog.archives.gov/search?q=*:*&amp;f.ancestorNaIds=4513417&amp;sort=naIdSort%20asc" TargetMode="External"/><Relationship Id="rId3071" Type="http://schemas.openxmlformats.org/officeDocument/2006/relationships/hyperlink" Target="https://search.ancestryinstitution.com/aird/search/db.aspx?dbid=2501" TargetMode="External"/><Relationship Id="rId1509" Type="http://schemas.openxmlformats.org/officeDocument/2006/relationships/hyperlink" Target="https://familysearch.org/search/collection/2075263" TargetMode="External"/><Relationship Id="rId1716" Type="http://schemas.openxmlformats.org/officeDocument/2006/relationships/hyperlink" Target="http://www.footnote.com/title_832/" TargetMode="External"/><Relationship Id="rId1923" Type="http://schemas.openxmlformats.org/officeDocument/2006/relationships/hyperlink" Target="https://familysearch.org/search/collection/1979426" TargetMode="External"/><Relationship Id="rId3169" Type="http://schemas.openxmlformats.org/officeDocument/2006/relationships/hyperlink" Target="https://search.ancestryinstitution.com/aird/search/db.aspx?dbid=2502" TargetMode="External"/><Relationship Id="rId3376" Type="http://schemas.openxmlformats.org/officeDocument/2006/relationships/hyperlink" Target="https://catalog.archives.gov/search?q=*:*&amp;f.ancestorNaIds=82783438&amp;sort=naIdSort%20asc" TargetMode="External"/><Relationship Id="rId297" Type="http://schemas.openxmlformats.org/officeDocument/2006/relationships/hyperlink" Target="https://catalog.archives.gov/search?q=*:*&amp;f.ancestorNaIds=4693982" TargetMode="External"/><Relationship Id="rId2185" Type="http://schemas.openxmlformats.org/officeDocument/2006/relationships/hyperlink" Target="https://search.ancestryinstitution.com/aird/search/db.aspx?dbid=1002" TargetMode="External"/><Relationship Id="rId2392" Type="http://schemas.openxmlformats.org/officeDocument/2006/relationships/hyperlink" Target="https://search.ancestryinstitution.com/aird/search/db.aspx?dbid=2500" TargetMode="External"/><Relationship Id="rId3029" Type="http://schemas.openxmlformats.org/officeDocument/2006/relationships/hyperlink" Target="https://catalog.archives.gov/search?q=*:*&amp;f.ancestorNaIds=4706896&amp;sort=titleSort%20asc" TargetMode="External"/><Relationship Id="rId3236" Type="http://schemas.openxmlformats.org/officeDocument/2006/relationships/hyperlink" Target="https://search.ancestryinstitution.com/aird/search/db.aspx?dbid=60593" TargetMode="External"/><Relationship Id="rId157" Type="http://schemas.openxmlformats.org/officeDocument/2006/relationships/hyperlink" Target="https://familysearch.org/search/collection/2443353" TargetMode="External"/><Relationship Id="rId364" Type="http://schemas.openxmlformats.org/officeDocument/2006/relationships/hyperlink" Target="https://search.ancestryinstitution.com/search/db.aspx?dbid=8842" TargetMode="External"/><Relationship Id="rId2045" Type="http://schemas.openxmlformats.org/officeDocument/2006/relationships/hyperlink" Target="https://search.ancestryinstitution.com/aird/search/db.aspx?dbid=2362" TargetMode="External"/><Relationship Id="rId2697" Type="http://schemas.openxmlformats.org/officeDocument/2006/relationships/hyperlink" Target="https://catalog.archives.gov/search?q=*:*&amp;f.ancestorNaIds=2694772&amp;sort=naIdSort%20asc&amp;f.fileFormat=image%2Fjpeg" TargetMode="External"/><Relationship Id="rId3443" Type="http://schemas.openxmlformats.org/officeDocument/2006/relationships/hyperlink" Target="https://aad.archives.gov/aad/series-description.jsp?s=3360&amp;cat=SB209&amp;bc=sb,sl" TargetMode="External"/><Relationship Id="rId571" Type="http://schemas.openxmlformats.org/officeDocument/2006/relationships/hyperlink" Target="https://search.ancestryinstitution.com/aird/search/db.aspx?dbid=5309" TargetMode="External"/><Relationship Id="rId669" Type="http://schemas.openxmlformats.org/officeDocument/2006/relationships/hyperlink" Target="https://catalog.archives.gov/search?q=*:*&amp;f.ancestorNaIds=2945797&amp;sort=naIdSort%20asc" TargetMode="External"/><Relationship Id="rId876" Type="http://schemas.openxmlformats.org/officeDocument/2006/relationships/hyperlink" Target="https://catalog.archives.gov/search?q=A3847&amp;f.ancestorNaIds=2674794&amp;sort=naIdSort%20asc" TargetMode="External"/><Relationship Id="rId1299" Type="http://schemas.openxmlformats.org/officeDocument/2006/relationships/hyperlink" Target="https://www.fold3.com/title/486/wwi-state-dept-records" TargetMode="External"/><Relationship Id="rId2252" Type="http://schemas.openxmlformats.org/officeDocument/2006/relationships/hyperlink" Target="https://search.ancestryinstitution.com/aird/search/db.aspx?dbid=1002" TargetMode="External"/><Relationship Id="rId2557" Type="http://schemas.openxmlformats.org/officeDocument/2006/relationships/hyperlink" Target="https://search.ancestryinstitution.com/aird/search/db.aspx?dbid=2503" TargetMode="External"/><Relationship Id="rId3303" Type="http://schemas.openxmlformats.org/officeDocument/2006/relationships/hyperlink" Target="https://search.ancestryinstitution.com/aird/search/db.aspx?dbid=1002" TargetMode="External"/><Relationship Id="rId3510" Type="http://schemas.openxmlformats.org/officeDocument/2006/relationships/hyperlink" Target="https://catalog.archives.gov/search?q=T1135&amp;f.ancestorNaIds=86339067" TargetMode="External"/><Relationship Id="rId224" Type="http://schemas.openxmlformats.org/officeDocument/2006/relationships/hyperlink" Target="https://catalog.archives.gov/search-within/300398?q=colored%20troops%20and%2066th%20or%2067th%20or%2068th%20or%2069th%20or%2070th%20or%2071st%20or%2072nd%20or%2073rd%20or%2074th%20or%2075th%20or%2076th%20or%2077th%20or%2078th%20or%2078th%20or%2080th%20or%2081st%20or%2082nd" TargetMode="External"/><Relationship Id="rId431" Type="http://schemas.openxmlformats.org/officeDocument/2006/relationships/hyperlink" Target="https://search.ancestryinstitution.com/search/db.aspx?dbid=1082" TargetMode="External"/><Relationship Id="rId529" Type="http://schemas.openxmlformats.org/officeDocument/2006/relationships/hyperlink" Target="https://search.ancestryinstitution.com/aird/search/db.aspx?dbid=1082" TargetMode="External"/><Relationship Id="rId736" Type="http://schemas.openxmlformats.org/officeDocument/2006/relationships/hyperlink" Target="https://catalog.archives.gov/search?q=*:*&amp;f.ancestorNaIds=2842853&amp;sort=naIdSort%20asc" TargetMode="External"/><Relationship Id="rId1061" Type="http://schemas.openxmlformats.org/officeDocument/2006/relationships/hyperlink" Target="https://search.ancestryinstitution.com/aird/search/db.aspx?dbid=60579" TargetMode="External"/><Relationship Id="rId1159" Type="http://schemas.openxmlformats.org/officeDocument/2006/relationships/hyperlink" Target="https://search.ancestryinstitution.com/aird/search/db.aspx?dbid=2257" TargetMode="External"/><Relationship Id="rId1366" Type="http://schemas.openxmlformats.org/officeDocument/2006/relationships/hyperlink" Target="https://search.ancestryinstitution.com/aird/search/db.aspx?dbid=2981" TargetMode="External"/><Relationship Id="rId2112" Type="http://schemas.openxmlformats.org/officeDocument/2006/relationships/hyperlink" Target="http://www.footnote.com/title_861/" TargetMode="External"/><Relationship Id="rId2417" Type="http://schemas.openxmlformats.org/officeDocument/2006/relationships/hyperlink" Target="https://catalog.archives.gov/search?q=*:*&amp;f.ancestorNaIds=1146000&amp;sort=naIdSort%20asc" TargetMode="External"/><Relationship Id="rId2764" Type="http://schemas.openxmlformats.org/officeDocument/2006/relationships/hyperlink" Target="https://catalog.archives.gov/search-within/3477966" TargetMode="External"/><Relationship Id="rId2971" Type="http://schemas.openxmlformats.org/officeDocument/2006/relationships/hyperlink" Target="https://catalog.archives.gov/search?q=*:*&amp;f.ancestorNaIds=4684511&amp;sort=naIdSort%20asc" TargetMode="External"/><Relationship Id="rId943" Type="http://schemas.openxmlformats.org/officeDocument/2006/relationships/hyperlink" Target="https://catalog.archives.gov/search?q=*:*&amp;f.ancestorNaIds=2843119&amp;sort=naIdSort%20asc" TargetMode="External"/><Relationship Id="rId1019" Type="http://schemas.openxmlformats.org/officeDocument/2006/relationships/hyperlink" Target="https://catalog.archives.gov/search?q=A4026&amp;f.ancestorNaIds=2790495&amp;sort=naIdSort%20asc" TargetMode="External"/><Relationship Id="rId1573" Type="http://schemas.openxmlformats.org/officeDocument/2006/relationships/hyperlink" Target="http://www.fold3.com/title_784/" TargetMode="External"/><Relationship Id="rId1780" Type="http://schemas.openxmlformats.org/officeDocument/2006/relationships/hyperlink" Target="https://catalog.archives.gov/search?q=*:*&amp;f.ancestorNaIds=299796&amp;sort=naIdSort%20asc" TargetMode="External"/><Relationship Id="rId1878" Type="http://schemas.openxmlformats.org/officeDocument/2006/relationships/hyperlink" Target="https://search.ancestryinstitution.com/aird/search/db.aspx?dbid=1629" TargetMode="External"/><Relationship Id="rId2624" Type="http://schemas.openxmlformats.org/officeDocument/2006/relationships/hyperlink" Target="https://catalog.archives.gov/id/2555449" TargetMode="External"/><Relationship Id="rId2831" Type="http://schemas.openxmlformats.org/officeDocument/2006/relationships/hyperlink" Target="https://search.ancestryinstitution.com/aird/search/db.aspx?dbid=2508" TargetMode="External"/><Relationship Id="rId2929" Type="http://schemas.openxmlformats.org/officeDocument/2006/relationships/hyperlink" Target="https://search.ancestryinstitution.com/aird/search/db.aspx?dbid=2512" TargetMode="External"/><Relationship Id="rId72" Type="http://schemas.openxmlformats.org/officeDocument/2006/relationships/hyperlink" Target="https://catalog.archives.gov/search-within/2839036?availableOnline=true&amp;sort=naId%3Aasc" TargetMode="External"/><Relationship Id="rId803" Type="http://schemas.openxmlformats.org/officeDocument/2006/relationships/hyperlink" Target="http://ancestry.com/" TargetMode="External"/><Relationship Id="rId1226" Type="http://schemas.openxmlformats.org/officeDocument/2006/relationships/hyperlink" Target="https://familysearch.org/search/collection/1932370" TargetMode="External"/><Relationship Id="rId1433" Type="http://schemas.openxmlformats.org/officeDocument/2006/relationships/hyperlink" Target="https://search.ancestryinstitution.com/aird/search/db.aspx?dbid=1264" TargetMode="External"/><Relationship Id="rId1640" Type="http://schemas.openxmlformats.org/officeDocument/2006/relationships/hyperlink" Target="https://catalog.archives.gov/search?q=M1104&amp;f.ancestorNaIds=2110769&amp;f.oldScope=online" TargetMode="External"/><Relationship Id="rId1738" Type="http://schemas.openxmlformats.org/officeDocument/2006/relationships/hyperlink" Target="https://search.ancestryinstitution.com/aird/search/db.aspx?dbid=7949" TargetMode="External"/><Relationship Id="rId3093" Type="http://schemas.openxmlformats.org/officeDocument/2006/relationships/hyperlink" Target="https://catalog.archives.gov/search?q=*:*&amp;f.ancestorNaIds=5687057&amp;sort=naIdSort%20asc" TargetMode="External"/><Relationship Id="rId1500" Type="http://schemas.openxmlformats.org/officeDocument/2006/relationships/hyperlink" Target="https://search.ancestryinstitution.com/aird/search/db.aspx?dbid=1264" TargetMode="External"/><Relationship Id="rId1945" Type="http://schemas.openxmlformats.org/officeDocument/2006/relationships/hyperlink" Target="https://search.ancestryinstitution.com/aird/search/db.aspx?dbid=2344" TargetMode="External"/><Relationship Id="rId3160" Type="http://schemas.openxmlformats.org/officeDocument/2006/relationships/hyperlink" Target="https://search.ancestryinstitution.com/aird/search/db.aspx?dbid=2502" TargetMode="External"/><Relationship Id="rId3398" Type="http://schemas.openxmlformats.org/officeDocument/2006/relationships/hyperlink" Target="https://catalog.archives.gov/search?q=4688038%20or%20305392%20or%204719597%20or%204726287&amp;f.level=series" TargetMode="External"/><Relationship Id="rId1805" Type="http://schemas.openxmlformats.org/officeDocument/2006/relationships/hyperlink" Target="https://search.ancestryinstitution.com/aird/search/db.aspx?dbid=1193" TargetMode="External"/><Relationship Id="rId3020" Type="http://schemas.openxmlformats.org/officeDocument/2006/relationships/hyperlink" Target="https://search.ancestryinstitution.com/aird/search/db.aspx?dbid=2507" TargetMode="External"/><Relationship Id="rId3258" Type="http://schemas.openxmlformats.org/officeDocument/2006/relationships/hyperlink" Target="https://catalog.archives.gov/search?q=*:*&amp;f.ancestorNaIds=7564756&amp;sort=naIdSort%20asc" TargetMode="External"/><Relationship Id="rId3465" Type="http://schemas.openxmlformats.org/officeDocument/2006/relationships/hyperlink" Target="https://www.fold3.com/title/643/census-us-federal-1900" TargetMode="External"/><Relationship Id="rId179" Type="http://schemas.openxmlformats.org/officeDocument/2006/relationships/hyperlink" Target="https://catalog.archives.gov/search-within/3053962?availableOnline=true&amp;sort=naId%3Aasc" TargetMode="External"/><Relationship Id="rId386" Type="http://schemas.openxmlformats.org/officeDocument/2006/relationships/hyperlink" Target="https://search.ancestryinstitution.com/search/db.aspx?dbid=1075" TargetMode="External"/><Relationship Id="rId593" Type="http://schemas.openxmlformats.org/officeDocument/2006/relationships/hyperlink" Target="https://catalog.archives.gov/search?q=*:*&amp;f.ancestorNaIds=2789103&amp;sort=naIdSort%20asc" TargetMode="External"/><Relationship Id="rId2067" Type="http://schemas.openxmlformats.org/officeDocument/2006/relationships/hyperlink" Target="https://search.ancestryinstitution.com/aird/search/db.aspx?dbid=1107" TargetMode="External"/><Relationship Id="rId2274" Type="http://schemas.openxmlformats.org/officeDocument/2006/relationships/hyperlink" Target="https://search.ancestryinstitution.com/aird/search/db.aspx?dbid=60614" TargetMode="External"/><Relationship Id="rId2481" Type="http://schemas.openxmlformats.org/officeDocument/2006/relationships/hyperlink" Target="https://search.ancestryinstitution.com/aird/search/db.aspx?dbid=2501" TargetMode="External"/><Relationship Id="rId3118" Type="http://schemas.openxmlformats.org/officeDocument/2006/relationships/hyperlink" Target="https://search.ancestryinstitution.com/aird/search/db.aspx?dbid=60593" TargetMode="External"/><Relationship Id="rId3325" Type="http://schemas.openxmlformats.org/officeDocument/2006/relationships/hyperlink" Target="http://www.footnote.com/title_650/" TargetMode="External"/><Relationship Id="rId246" Type="http://schemas.openxmlformats.org/officeDocument/2006/relationships/hyperlink" Target="https://search.ancestryinstitution.com/aird/search/db.aspx?dbid=2506" TargetMode="External"/><Relationship Id="rId453" Type="http://schemas.openxmlformats.org/officeDocument/2006/relationships/hyperlink" Target="https://catalog.archives.gov/search?q=*:*&amp;f.ancestorNaIds=1956106&amp;sort=naIdSort%20asc" TargetMode="External"/><Relationship Id="rId660" Type="http://schemas.openxmlformats.org/officeDocument/2006/relationships/hyperlink" Target="https://search.ancestryinstitution.com/aird/search/db.aspx?dbid=1502" TargetMode="External"/><Relationship Id="rId898" Type="http://schemas.openxmlformats.org/officeDocument/2006/relationships/hyperlink" Target="https://catalog.archives.gov/search?q=A3874&amp;f.ancestorNaIds=2790748&amp;sort=naIdSort%20asc" TargetMode="External"/><Relationship Id="rId1083" Type="http://schemas.openxmlformats.org/officeDocument/2006/relationships/hyperlink" Target="https://catalog.archives.gov/id/2945867" TargetMode="External"/><Relationship Id="rId1290" Type="http://schemas.openxmlformats.org/officeDocument/2006/relationships/hyperlink" Target="https://search.ancestryinstitution.com/aird/search/db.aspx?dbid=2399" TargetMode="External"/><Relationship Id="rId2134" Type="http://schemas.openxmlformats.org/officeDocument/2006/relationships/hyperlink" Target="http://www.footnote.com/title_495/" TargetMode="External"/><Relationship Id="rId2341" Type="http://schemas.openxmlformats.org/officeDocument/2006/relationships/hyperlink" Target="https://search.ancestryinstitution.com/aird/search/db.aspx?dbid=2508" TargetMode="External"/><Relationship Id="rId2579" Type="http://schemas.openxmlformats.org/officeDocument/2006/relationships/hyperlink" Target="https://search.ancestryinstitution.com/aird/search/db.aspx?dbid=2512" TargetMode="External"/><Relationship Id="rId2786" Type="http://schemas.openxmlformats.org/officeDocument/2006/relationships/hyperlink" Target="https://search.ancestryinstitution.com/aird/search/db.aspx?dbid=2500" TargetMode="External"/><Relationship Id="rId2993" Type="http://schemas.openxmlformats.org/officeDocument/2006/relationships/hyperlink" Target="https://search.ancestryinstitution.com/aird/search/db.aspx?dbid=2507" TargetMode="External"/><Relationship Id="rId106" Type="http://schemas.openxmlformats.org/officeDocument/2006/relationships/hyperlink" Target="https://catalog.archives.gov/search-within/2699825?availableOnline=true&amp;sort=naId%3Aasc" TargetMode="External"/><Relationship Id="rId313" Type="http://schemas.openxmlformats.org/officeDocument/2006/relationships/hyperlink" Target="https://catalog.archives.gov/search?q=*:*&amp;f.ancestorNaIds=24493473" TargetMode="External"/><Relationship Id="rId758" Type="http://schemas.openxmlformats.org/officeDocument/2006/relationships/hyperlink" Target="https://catalog.archives.gov/id/3020764" TargetMode="External"/><Relationship Id="rId965" Type="http://schemas.openxmlformats.org/officeDocument/2006/relationships/hyperlink" Target="https://search.ancestryinstitution.com/aird/search/db.aspx?dbid=9127" TargetMode="External"/><Relationship Id="rId1150" Type="http://schemas.openxmlformats.org/officeDocument/2006/relationships/hyperlink" Target="https://search.ancestryinstitution.com/aird/search/db.aspx?dbid=8842" TargetMode="External"/><Relationship Id="rId1388" Type="http://schemas.openxmlformats.org/officeDocument/2006/relationships/hyperlink" Target="http://www.fold3.com/title_813/" TargetMode="External"/><Relationship Id="rId1595" Type="http://schemas.openxmlformats.org/officeDocument/2006/relationships/hyperlink" Target="http://www.footnote.com/title_852/" TargetMode="External"/><Relationship Id="rId2439" Type="http://schemas.openxmlformats.org/officeDocument/2006/relationships/hyperlink" Target="https://catalog.archives.gov/search?q=*:*&amp;f.ancestorNaIds=1226156&amp;sort=naIdSort%20asc" TargetMode="External"/><Relationship Id="rId2646" Type="http://schemas.openxmlformats.org/officeDocument/2006/relationships/hyperlink" Target="https://catalog.archives.gov/search?q=*:*&amp;f.ancestorNaIds=2602420&amp;sort=naIdSort%20asc" TargetMode="External"/><Relationship Id="rId2853" Type="http://schemas.openxmlformats.org/officeDocument/2006/relationships/hyperlink" Target="https://catalog.archives.gov/search-within/4488749" TargetMode="External"/><Relationship Id="rId94" Type="http://schemas.openxmlformats.org/officeDocument/2006/relationships/hyperlink" Target="https://catalog.archives.gov/search-within/2843069?availableOnline=true&amp;sort=naId%3Aasc" TargetMode="External"/><Relationship Id="rId520" Type="http://schemas.openxmlformats.org/officeDocument/2006/relationships/hyperlink" Target="https://catalog.archives.gov/search?q=A3462&amp;f.ancestorNaIds=3931215" TargetMode="External"/><Relationship Id="rId618" Type="http://schemas.openxmlformats.org/officeDocument/2006/relationships/hyperlink" Target="https://catalog.archives.gov/id/2990075" TargetMode="External"/><Relationship Id="rId825" Type="http://schemas.openxmlformats.org/officeDocument/2006/relationships/hyperlink" Target="https://search.ancestryinstitution.com/search/db.aspx?dbid=9111" TargetMode="External"/><Relationship Id="rId1248" Type="http://schemas.openxmlformats.org/officeDocument/2006/relationships/hyperlink" Target="https://search.ancestryinstitution.com/aird/search/db.aspx?dbid=8745" TargetMode="External"/><Relationship Id="rId1455" Type="http://schemas.openxmlformats.org/officeDocument/2006/relationships/hyperlink" Target="https://www.fold3.com/title/464/ratified-indian-treaties" TargetMode="External"/><Relationship Id="rId1662" Type="http://schemas.openxmlformats.org/officeDocument/2006/relationships/hyperlink" Target="https://search.ancestryinstitution.com/aird/search/db.aspx?dbid=1241" TargetMode="External"/><Relationship Id="rId2201" Type="http://schemas.openxmlformats.org/officeDocument/2006/relationships/hyperlink" Target="https://familysearch.org/search/collection/2170637" TargetMode="External"/><Relationship Id="rId2506" Type="http://schemas.openxmlformats.org/officeDocument/2006/relationships/hyperlink" Target="https://search.ancestryinstitution.com/aird/search/db.aspx?dbid=2500" TargetMode="External"/><Relationship Id="rId1010" Type="http://schemas.openxmlformats.org/officeDocument/2006/relationships/hyperlink" Target="https://search.ancestryinstitution.com/aird/search/db.aspx?dbid=9220" TargetMode="External"/><Relationship Id="rId1108" Type="http://schemas.openxmlformats.org/officeDocument/2006/relationships/hyperlink" Target="https://search.ancestryinstitution.com/search/db.aspx?dbid=60882" TargetMode="External"/><Relationship Id="rId1315" Type="http://schemas.openxmlformats.org/officeDocument/2006/relationships/hyperlink" Target="https://catalog.archives.gov/search-within/300398?page=2&amp;q=record.microformPublications.identifier%3AM396&amp;sort=title%3Aasc" TargetMode="External"/><Relationship Id="rId1967" Type="http://schemas.openxmlformats.org/officeDocument/2006/relationships/hyperlink" Target="https://search.ancestryinstitution.com/aird/search/db.aspx?dbid=1107" TargetMode="External"/><Relationship Id="rId2713" Type="http://schemas.openxmlformats.org/officeDocument/2006/relationships/hyperlink" Target="https://search.ancestryinstitution.com/aird/search/db.aspx?dbid=2505" TargetMode="External"/><Relationship Id="rId2920" Type="http://schemas.openxmlformats.org/officeDocument/2006/relationships/hyperlink" Target="https://catalog.archives.gov/search?q=*:*&amp;f.ancestorNaIds=4522192&amp;sort=naIdSort%20asc" TargetMode="External"/><Relationship Id="rId1522" Type="http://schemas.openxmlformats.org/officeDocument/2006/relationships/hyperlink" Target="https://search.ancestryinstitution.com/aird/search/db.aspx?dbid=1264" TargetMode="External"/><Relationship Id="rId21" Type="http://schemas.openxmlformats.org/officeDocument/2006/relationships/hyperlink" Target="https://search.ancestryinstitution.com/aird/search/db.aspx?dbid=9220" TargetMode="External"/><Relationship Id="rId2089" Type="http://schemas.openxmlformats.org/officeDocument/2006/relationships/hyperlink" Target="https://search.ancestryinstitution.com/aird/search/db.aspx?dbid=1005" TargetMode="External"/><Relationship Id="rId3487" Type="http://schemas.openxmlformats.org/officeDocument/2006/relationships/hyperlink" Target="https://familysearch.org/search/collection/2173944" TargetMode="External"/><Relationship Id="rId2296" Type="http://schemas.openxmlformats.org/officeDocument/2006/relationships/hyperlink" Target="https://search.ancestryinstitution.com/aird/search/db.aspx?dbid=1692" TargetMode="External"/><Relationship Id="rId3347" Type="http://schemas.openxmlformats.org/officeDocument/2006/relationships/hyperlink" Target="http://familysearch.org/" TargetMode="External"/><Relationship Id="rId268" Type="http://schemas.openxmlformats.org/officeDocument/2006/relationships/hyperlink" Target="https://search.ancestryinstitution.com/aird/search/db.aspx?dbid=2502" TargetMode="External"/><Relationship Id="rId475" Type="http://schemas.openxmlformats.org/officeDocument/2006/relationships/hyperlink" Target="https://search.ancestryinstitution.com/search/db.aspx?dbid=1056" TargetMode="External"/><Relationship Id="rId682" Type="http://schemas.openxmlformats.org/officeDocument/2006/relationships/hyperlink" Target="https://catalog.archives.gov/search?q=*:*&amp;f.ancestorNaIds=2806053&amp;sort=naIdSort%20asc" TargetMode="External"/><Relationship Id="rId2156" Type="http://schemas.openxmlformats.org/officeDocument/2006/relationships/hyperlink" Target="https://familysearch.org/search/collection/1389983" TargetMode="External"/><Relationship Id="rId2363" Type="http://schemas.openxmlformats.org/officeDocument/2006/relationships/hyperlink" Target="https://catalog.archives.gov/search?q=*:*&amp;f.ancestorNaIds=788664&amp;sort=naIdSort%20asc" TargetMode="External"/><Relationship Id="rId2570" Type="http://schemas.openxmlformats.org/officeDocument/2006/relationships/hyperlink" Target="https://search.ancestryinstitution.com/aird/search/db.aspx?dbid=2500" TargetMode="External"/><Relationship Id="rId3207" Type="http://schemas.openxmlformats.org/officeDocument/2006/relationships/hyperlink" Target="https://familysearch.org/search/collection/2193241" TargetMode="External"/><Relationship Id="rId3414" Type="http://schemas.openxmlformats.org/officeDocument/2006/relationships/hyperlink" Target="https://catalog.archives.gov/search?q=*:*&amp;f.ancestorNaIds=24200770&amp;sort=naIdSort%20asc" TargetMode="External"/><Relationship Id="rId128" Type="http://schemas.openxmlformats.org/officeDocument/2006/relationships/hyperlink" Target="https://catalog.archives.gov/search-within/2771918?availableOnline=true&amp;sort=naId%3Aasc" TargetMode="External"/><Relationship Id="rId335" Type="http://schemas.openxmlformats.org/officeDocument/2006/relationships/hyperlink" Target="http://familysearch.org/" TargetMode="External"/><Relationship Id="rId542" Type="http://schemas.openxmlformats.org/officeDocument/2006/relationships/hyperlink" Target="https://search.ancestryinstitution.com/aird/search/db.aspx?dbid=1075" TargetMode="External"/><Relationship Id="rId1172" Type="http://schemas.openxmlformats.org/officeDocument/2006/relationships/hyperlink" Target="https://catalog.archives.gov/search?q=C73&amp;f.ancestorNaIds=1661893" TargetMode="External"/><Relationship Id="rId2016" Type="http://schemas.openxmlformats.org/officeDocument/2006/relationships/hyperlink" Target="https://familysearch.org/search/collection/2110745" TargetMode="External"/><Relationship Id="rId2223" Type="http://schemas.openxmlformats.org/officeDocument/2006/relationships/hyperlink" Target="https://catalog.archives.gov/search?q=*:*&amp;f.ancestorNaIds=594890&amp;sort=naIdSort%20asc" TargetMode="External"/><Relationship Id="rId2430" Type="http://schemas.openxmlformats.org/officeDocument/2006/relationships/hyperlink" Target="https://catalog.archives.gov/search?q=*:*&amp;f.ancestorNaIds=1154987&amp;sort=naIdSort%20asc" TargetMode="External"/><Relationship Id="rId402" Type="http://schemas.openxmlformats.org/officeDocument/2006/relationships/hyperlink" Target="https://search.ancestryinstitution.com/search/db.aspx?dbid=8988" TargetMode="External"/><Relationship Id="rId1032" Type="http://schemas.openxmlformats.org/officeDocument/2006/relationships/hyperlink" Target="https://ancestry.com/" TargetMode="External"/><Relationship Id="rId1989" Type="http://schemas.openxmlformats.org/officeDocument/2006/relationships/hyperlink" Target="https://familysearch.org/search/collection/2299394" TargetMode="External"/><Relationship Id="rId1849" Type="http://schemas.openxmlformats.org/officeDocument/2006/relationships/hyperlink" Target="https://familysearch.org/search/collection/1877093" TargetMode="External"/><Relationship Id="rId3064" Type="http://schemas.openxmlformats.org/officeDocument/2006/relationships/hyperlink" Target="https://search.ancestryinstitution.com/aird/search/db.aspx?dbid=2251" TargetMode="External"/><Relationship Id="rId192" Type="http://schemas.openxmlformats.org/officeDocument/2006/relationships/hyperlink" Target="https://familysearch.org/search/collection/1987567" TargetMode="External"/><Relationship Id="rId1709" Type="http://schemas.openxmlformats.org/officeDocument/2006/relationships/hyperlink" Target="https://catalog.archives.gov/search?q=*:*&amp;f.ancestorNaIds=4499524&amp;sort=naIdSort%20asc" TargetMode="External"/><Relationship Id="rId1916" Type="http://schemas.openxmlformats.org/officeDocument/2006/relationships/hyperlink" Target="https://catalog.archives.gov/search?q=*:*&amp;f.ancestorNaIds=4497940&amp;sort=naIdSort%20asc" TargetMode="External"/><Relationship Id="rId3271" Type="http://schemas.openxmlformats.org/officeDocument/2006/relationships/hyperlink" Target="https://www.fold3.com/title_816/wwii_draft_registration_cards" TargetMode="External"/><Relationship Id="rId2080" Type="http://schemas.openxmlformats.org/officeDocument/2006/relationships/hyperlink" Target="https://www.fold3.com/title/676/civil-war-service-records-cmsr-union-1st-ny-volunteer-engineers" TargetMode="External"/><Relationship Id="rId3131" Type="http://schemas.openxmlformats.org/officeDocument/2006/relationships/hyperlink" Target="https://www.fold3.com/title_816/wwii_draft_registration_cards" TargetMode="External"/><Relationship Id="rId2897" Type="http://schemas.openxmlformats.org/officeDocument/2006/relationships/hyperlink" Target="https://catalog.archives.gov/search-within/4504983" TargetMode="External"/><Relationship Id="rId869" Type="http://schemas.openxmlformats.org/officeDocument/2006/relationships/hyperlink" Target="https://ancestry.com/" TargetMode="External"/><Relationship Id="rId1499" Type="http://schemas.openxmlformats.org/officeDocument/2006/relationships/hyperlink" Target="https://familysearch.org/search/collection/2075263" TargetMode="External"/><Relationship Id="rId729" Type="http://schemas.openxmlformats.org/officeDocument/2006/relationships/hyperlink" Target="https://search.ancestryinstitution.com/aird/search/db.aspx?dbid=60517" TargetMode="External"/><Relationship Id="rId1359" Type="http://schemas.openxmlformats.org/officeDocument/2006/relationships/hyperlink" Target="https://familysearch.org/search/collection/1932418" TargetMode="External"/><Relationship Id="rId2757" Type="http://schemas.openxmlformats.org/officeDocument/2006/relationships/hyperlink" Target="https://familysearch.org/search/collection/2191222" TargetMode="External"/><Relationship Id="rId2964" Type="http://schemas.openxmlformats.org/officeDocument/2006/relationships/hyperlink" Target="https://familysearch.org/search/collection/2216301" TargetMode="External"/><Relationship Id="rId936" Type="http://schemas.openxmlformats.org/officeDocument/2006/relationships/hyperlink" Target="https://catalog.archives.gov/id/2848479" TargetMode="External"/><Relationship Id="rId1219" Type="http://schemas.openxmlformats.org/officeDocument/2006/relationships/hyperlink" Target="https://familysearch.org/search/collection/2019254" TargetMode="External"/><Relationship Id="rId1566" Type="http://schemas.openxmlformats.org/officeDocument/2006/relationships/hyperlink" Target="https://search.ancestryinstitution.com/aird/search/db.aspx?dbid=1932" TargetMode="External"/><Relationship Id="rId1773" Type="http://schemas.openxmlformats.org/officeDocument/2006/relationships/hyperlink" Target="https://search.ancestryinstitution.com/aird/search/db.aspx?dbid=2892" TargetMode="External"/><Relationship Id="rId1980" Type="http://schemas.openxmlformats.org/officeDocument/2006/relationships/hyperlink" Target="https://catalog.archives.gov/search?q=M1829&amp;f.ancestorNaIds=300392" TargetMode="External"/><Relationship Id="rId2617" Type="http://schemas.openxmlformats.org/officeDocument/2006/relationships/hyperlink" Target="https://search.ancestryinstitution.com/aird/search/db.aspx?dbid=2503" TargetMode="External"/><Relationship Id="rId2824" Type="http://schemas.openxmlformats.org/officeDocument/2006/relationships/hyperlink" Target="https://familysearch.org/search/collection/1389983" TargetMode="External"/><Relationship Id="rId65" Type="http://schemas.openxmlformats.org/officeDocument/2006/relationships/hyperlink" Target="https://search.ancestryinstitution.com/aird/search/db.aspx?dbid=9118" TargetMode="External"/><Relationship Id="rId1426" Type="http://schemas.openxmlformats.org/officeDocument/2006/relationships/hyperlink" Target="https://search.ancestryinstitution.com/aird/search/db.aspx?dbid=1124" TargetMode="External"/><Relationship Id="rId1633" Type="http://schemas.openxmlformats.org/officeDocument/2006/relationships/hyperlink" Target="https://catalog.archives.gov/search?q=M1086&amp;f.ancestorNaIds=300395&amp;sort=naIdSort%20asc" TargetMode="External"/><Relationship Id="rId1840" Type="http://schemas.openxmlformats.org/officeDocument/2006/relationships/hyperlink" Target="https://search.ancestryinstitution.com/aird/search/db.aspx?dbid=1554" TargetMode="External"/><Relationship Id="rId1700" Type="http://schemas.openxmlformats.org/officeDocument/2006/relationships/hyperlink" Target="https://catalog.archives.gov/search?q=*:*&amp;f.ancestorNaIds=595176&amp;sort=naIdSort%20asc&amp;f.oldScope=online&amp;f.level=fileunit" TargetMode="External"/><Relationship Id="rId3458" Type="http://schemas.openxmlformats.org/officeDocument/2006/relationships/hyperlink" Target="https://www.fold3.com/title/57/civil-war-pensions-index" TargetMode="External"/><Relationship Id="rId379" Type="http://schemas.openxmlformats.org/officeDocument/2006/relationships/hyperlink" Target="http://familysearch.org/" TargetMode="External"/><Relationship Id="rId586" Type="http://schemas.openxmlformats.org/officeDocument/2006/relationships/hyperlink" Target="https://search.ancestryinstitution.com/aird/search/db.aspx?dbid=1502" TargetMode="External"/><Relationship Id="rId793" Type="http://schemas.openxmlformats.org/officeDocument/2006/relationships/hyperlink" Target="https://catalog.archives.gov/search?q=A3719&amp;f.ancestorNaIds=2735546&amp;sort=naIdSort%20asc" TargetMode="External"/><Relationship Id="rId2267" Type="http://schemas.openxmlformats.org/officeDocument/2006/relationships/hyperlink" Target="https://catalog.archives.gov/id/611027" TargetMode="External"/><Relationship Id="rId2474" Type="http://schemas.openxmlformats.org/officeDocument/2006/relationships/hyperlink" Target="https://catalog.archives.gov/search?q=*:*&amp;f.ancestorNaIds=1262766&amp;sort=naIdSort%20asc" TargetMode="External"/><Relationship Id="rId2681" Type="http://schemas.openxmlformats.org/officeDocument/2006/relationships/hyperlink" Target="https://search.ancestryinstitution.com/aird/search/db.aspx?dbid=2505" TargetMode="External"/><Relationship Id="rId3318" Type="http://schemas.openxmlformats.org/officeDocument/2006/relationships/hyperlink" Target="https://catalog.archives.gov/search?q=*:*&amp;f.ancestorNaIds=7820280&amp;sort=naIdSort%20asc" TargetMode="External"/><Relationship Id="rId3525" Type="http://schemas.openxmlformats.org/officeDocument/2006/relationships/hyperlink" Target="https://www.ancestryinstitution.com/imageviewer/collections/61336/images/47292_302022005448_2057-00001" TargetMode="External"/><Relationship Id="rId239" Type="http://schemas.openxmlformats.org/officeDocument/2006/relationships/hyperlink" Target="https://search.ancestryinstitution.com/aird/search/db.aspx?dbid=4906" TargetMode="External"/><Relationship Id="rId446" Type="http://schemas.openxmlformats.org/officeDocument/2006/relationships/hyperlink" Target="https://catalog.archives.gov/search?q=*:*&amp;f.parentNaId=49276534&amp;f.level=fileUnit&amp;sort=naIdSort%20asc" TargetMode="External"/><Relationship Id="rId653" Type="http://schemas.openxmlformats.org/officeDocument/2006/relationships/hyperlink" Target="https://catalog.archives.gov/search?q=*:*&amp;f.ancestorNaIds=2363727&amp;sort=naIdSort%20asc" TargetMode="External"/><Relationship Id="rId1076" Type="http://schemas.openxmlformats.org/officeDocument/2006/relationships/hyperlink" Target="https://search.ancestryinstitution.com/aird/search/db.aspx?dbid=60501" TargetMode="External"/><Relationship Id="rId1283" Type="http://schemas.openxmlformats.org/officeDocument/2006/relationships/hyperlink" Target="https://catalog.archives.gov/search?q=M331&amp;f.ancestorNaIds=586957" TargetMode="External"/><Relationship Id="rId1490" Type="http://schemas.openxmlformats.org/officeDocument/2006/relationships/hyperlink" Target="https://search.ancestryinstitution.com/aird/search/db.aspx?dbid=1264" TargetMode="External"/><Relationship Id="rId2127" Type="http://schemas.openxmlformats.org/officeDocument/2006/relationships/hyperlink" Target="https://search.ancestryinstitution.com/aird/search/db.aspx?dbid=1002" TargetMode="External"/><Relationship Id="rId2334" Type="http://schemas.openxmlformats.org/officeDocument/2006/relationships/hyperlink" Target="https://catalog.archives.gov/search?q=*:*&amp;f.ancestorNaIds=719198&amp;sort=naIdSort%20asc&amp;f.oldScope=online" TargetMode="External"/><Relationship Id="rId306" Type="http://schemas.openxmlformats.org/officeDocument/2006/relationships/hyperlink" Target="http://www.footnote.com/title_650/" TargetMode="External"/><Relationship Id="rId860" Type="http://schemas.openxmlformats.org/officeDocument/2006/relationships/hyperlink" Target="https://search.ancestryinstitution.com/aird/search/db.aspx?dbid=9220" TargetMode="External"/><Relationship Id="rId1143" Type="http://schemas.openxmlformats.org/officeDocument/2006/relationships/hyperlink" Target="https://catalog.archives.gov/search?q=A4187&amp;f.ancestorNaIds=3008030&amp;sort=naIdSort%20asc" TargetMode="External"/><Relationship Id="rId2541" Type="http://schemas.openxmlformats.org/officeDocument/2006/relationships/hyperlink" Target="https://familysearch.org/search/collection/1875142" TargetMode="External"/><Relationship Id="rId513" Type="http://schemas.openxmlformats.org/officeDocument/2006/relationships/hyperlink" Target="https://www.familysearch.org/search/collection/2427900" TargetMode="External"/><Relationship Id="rId720" Type="http://schemas.openxmlformats.org/officeDocument/2006/relationships/hyperlink" Target="https://catalog.archives.gov/id/2642146" TargetMode="External"/><Relationship Id="rId1350" Type="http://schemas.openxmlformats.org/officeDocument/2006/relationships/hyperlink" Target="https://search.ancestry.com/search/db.aspx?dbid=2344" TargetMode="External"/><Relationship Id="rId2401" Type="http://schemas.openxmlformats.org/officeDocument/2006/relationships/hyperlink" Target="https://catalog.archives.gov/id/1137242" TargetMode="External"/><Relationship Id="rId1003" Type="http://schemas.openxmlformats.org/officeDocument/2006/relationships/hyperlink" Target="https://ancestry.com/" TargetMode="External"/><Relationship Id="rId1210" Type="http://schemas.openxmlformats.org/officeDocument/2006/relationships/hyperlink" Target="https://search.ancestryinstitution.com/aird/search/db.aspx?dbid=8679" TargetMode="External"/><Relationship Id="rId3175" Type="http://schemas.openxmlformats.org/officeDocument/2006/relationships/hyperlink" Target="https://catalog.archives.gov/search?q=*:*&amp;f.ancestorNaIds=6120858&amp;sort=naIdSort%20asc" TargetMode="External"/><Relationship Id="rId3382" Type="http://schemas.openxmlformats.org/officeDocument/2006/relationships/hyperlink" Target="https://catalog.archives.gov/search?q=*:*&amp;f.ancestorNaIds=83086744&amp;sort=naIdSort%20asc" TargetMode="External"/><Relationship Id="rId2191" Type="http://schemas.openxmlformats.org/officeDocument/2006/relationships/hyperlink" Target="https://search.ancestryinstitution.com/aird/search/db.aspx?dbid=2509" TargetMode="External"/><Relationship Id="rId3035" Type="http://schemas.openxmlformats.org/officeDocument/2006/relationships/hyperlink" Target="http://familysearch.org/" TargetMode="External"/><Relationship Id="rId3242" Type="http://schemas.openxmlformats.org/officeDocument/2006/relationships/hyperlink" Target="https://search.ancestryinstitution.com/aird/search/db.aspx?dbid=60593" TargetMode="External"/><Relationship Id="rId163" Type="http://schemas.openxmlformats.org/officeDocument/2006/relationships/hyperlink" Target="https://catalog.archives.gov/search-within/2945911?availableOnline=true&amp;sort=naId%3Aasc" TargetMode="External"/><Relationship Id="rId370" Type="http://schemas.openxmlformats.org/officeDocument/2006/relationships/hyperlink" Target="https://catalog.archives.gov/search?q=*:*&amp;f.ancestorNaIds=4492402&amp;sort=naIdSort%20asc" TargetMode="External"/><Relationship Id="rId2051" Type="http://schemas.openxmlformats.org/officeDocument/2006/relationships/hyperlink" Target="https://familysearch.org/search/collection/1932393" TargetMode="External"/><Relationship Id="rId3102" Type="http://schemas.openxmlformats.org/officeDocument/2006/relationships/hyperlink" Target="https://www.familysearch.org/search/collection/2075263" TargetMode="External"/><Relationship Id="rId230" Type="http://schemas.openxmlformats.org/officeDocument/2006/relationships/hyperlink" Target="http://www.footnote.com/title_866/" TargetMode="External"/><Relationship Id="rId2868" Type="http://schemas.openxmlformats.org/officeDocument/2006/relationships/hyperlink" Target="https://catalog.archives.gov/search?q=*:*&amp;f.ancestorNaIds=4499451&amp;sort=titleSort%20asc" TargetMode="External"/><Relationship Id="rId1677" Type="http://schemas.openxmlformats.org/officeDocument/2006/relationships/hyperlink" Target="https://catalog.archives.gov/search?q=M1270%20fold3&amp;f.oldScope=online&amp;f.recordGroupNoCollectionId=238" TargetMode="External"/><Relationship Id="rId1884" Type="http://schemas.openxmlformats.org/officeDocument/2006/relationships/hyperlink" Target="https://familysearch.org/search/collection/1916230" TargetMode="External"/><Relationship Id="rId2728" Type="http://schemas.openxmlformats.org/officeDocument/2006/relationships/hyperlink" Target="https://catalog.archives.gov/search?q=*:*&amp;f.ancestorNaIds=2843163&amp;sort=naIdSort%20asc" TargetMode="External"/><Relationship Id="rId2935" Type="http://schemas.openxmlformats.org/officeDocument/2006/relationships/hyperlink" Target="https://catalog.archives.gov/search?q=*:*&amp;f.ancestorNaIds=4526774&amp;sort=naIdSort%20asc" TargetMode="External"/><Relationship Id="rId907" Type="http://schemas.openxmlformats.org/officeDocument/2006/relationships/hyperlink" Target="https://catalog.archives.gov/search?q=A3900&amp;f.ancestorNaIds=3335528&amp;sort=naIdSort%20asc" TargetMode="External"/><Relationship Id="rId1537" Type="http://schemas.openxmlformats.org/officeDocument/2006/relationships/hyperlink" Target="https://search.ancestryinstitution.com/aird/search/db.aspx?dbid=1264" TargetMode="External"/><Relationship Id="rId1744" Type="http://schemas.openxmlformats.org/officeDocument/2006/relationships/hyperlink" Target="https://search.ancestryinstitution.com/aird/search/db.aspx?dbid=1075" TargetMode="External"/><Relationship Id="rId1951" Type="http://schemas.openxmlformats.org/officeDocument/2006/relationships/hyperlink" Target="https://catalog.archives.gov/search-within/300398?page=2&amp;q=record.microformPublications.identifier%3AM1818&amp;sort=title%3Aasc" TargetMode="External"/><Relationship Id="rId36" Type="http://schemas.openxmlformats.org/officeDocument/2006/relationships/hyperlink" Target="https://search.ancestryinstitution.com/aird/search/db.aspx?dbid=9118" TargetMode="External"/><Relationship Id="rId1604" Type="http://schemas.openxmlformats.org/officeDocument/2006/relationships/hyperlink" Target="https://www.fold3.com/title/483/us-expeditionary-force-north-russia/description" TargetMode="External"/><Relationship Id="rId1811" Type="http://schemas.openxmlformats.org/officeDocument/2006/relationships/hyperlink" Target="https://familysearch.org/search/collection/1834334" TargetMode="External"/><Relationship Id="rId697" Type="http://schemas.openxmlformats.org/officeDocument/2006/relationships/hyperlink" Target="https://catalog.archives.gov/search?q=A3609&amp;f.ancestorNaIds=2806074&amp;sort=naIdSort%20asc" TargetMode="External"/><Relationship Id="rId2378" Type="http://schemas.openxmlformats.org/officeDocument/2006/relationships/hyperlink" Target="https://search.ancestryinstitution.com/aird/search/db.aspx?dbid=1002" TargetMode="External"/><Relationship Id="rId3429" Type="http://schemas.openxmlformats.org/officeDocument/2006/relationships/hyperlink" Target="https://search.ancestryinstitution.com/aird/search/db.aspx?dbid=1033" TargetMode="External"/><Relationship Id="rId1187" Type="http://schemas.openxmlformats.org/officeDocument/2006/relationships/hyperlink" Target="https://search.ancestryinstitution.com/aird/search/db.aspx?dbid=8667" TargetMode="External"/><Relationship Id="rId2585" Type="http://schemas.openxmlformats.org/officeDocument/2006/relationships/hyperlink" Target="https://catalog.archives.gov/search?q=*:*&amp;f.ancestorNaIds=2385493&amp;sort=naIdSort%20asc" TargetMode="External"/><Relationship Id="rId2792" Type="http://schemas.openxmlformats.org/officeDocument/2006/relationships/hyperlink" Target="https://search.ancestryinstitution.com/aird/search/db.aspx?dbid=2509" TargetMode="External"/><Relationship Id="rId557" Type="http://schemas.openxmlformats.org/officeDocument/2006/relationships/hyperlink" Target="https://search.ancestryinstitution.com/search/db.aspx?dbid=7484" TargetMode="External"/><Relationship Id="rId764" Type="http://schemas.openxmlformats.org/officeDocument/2006/relationships/hyperlink" Target="https://catalog.archives.gov/search?q=A3681&amp;f.ancestorNaIds=2848355&amp;sort=naIdSort%20asc" TargetMode="External"/><Relationship Id="rId971" Type="http://schemas.openxmlformats.org/officeDocument/2006/relationships/hyperlink" Target="https://ancestry.com/" TargetMode="External"/><Relationship Id="rId1394" Type="http://schemas.openxmlformats.org/officeDocument/2006/relationships/hyperlink" Target="http://www.fold3.com/title_819/" TargetMode="External"/><Relationship Id="rId2238" Type="http://schemas.openxmlformats.org/officeDocument/2006/relationships/hyperlink" Target="https://catalog.archives.gov/search?q=*:*&amp;f.ancestorNaIds=598912&amp;sort=naIdSort%20asc" TargetMode="External"/><Relationship Id="rId2445" Type="http://schemas.openxmlformats.org/officeDocument/2006/relationships/hyperlink" Target="https://catalog.archives.gov/search?q=*:*&amp;f.ancestorNaIds=1244178&amp;sort=naIdSort%20asc" TargetMode="External"/><Relationship Id="rId2652" Type="http://schemas.openxmlformats.org/officeDocument/2006/relationships/hyperlink" Target="https://catalog.archives.gov/search?q=*:*&amp;f.ancestorNaIds=68141954&amp;sort=naIdSort%20asc" TargetMode="External"/><Relationship Id="rId417" Type="http://schemas.openxmlformats.org/officeDocument/2006/relationships/hyperlink" Target="https://www.familysearch.org/search/collection/2120714" TargetMode="External"/><Relationship Id="rId624" Type="http://schemas.openxmlformats.org/officeDocument/2006/relationships/hyperlink" Target="https://search.ancestryinstitution.com/aird/search/db.aspx?dbid=8769" TargetMode="External"/><Relationship Id="rId831" Type="http://schemas.openxmlformats.org/officeDocument/2006/relationships/hyperlink" Target="https://search.ancestryinstitution.com/aird/search/db.aspx?dbid=9220" TargetMode="External"/><Relationship Id="rId1047" Type="http://schemas.openxmlformats.org/officeDocument/2006/relationships/hyperlink" Target="https://ancestry.com/" TargetMode="External"/><Relationship Id="rId1254" Type="http://schemas.openxmlformats.org/officeDocument/2006/relationships/hyperlink" Target="https://search.ancestryinstitution.com/aird/search/db.aspx?dbid=2322" TargetMode="External"/><Relationship Id="rId1461" Type="http://schemas.openxmlformats.org/officeDocument/2006/relationships/hyperlink" Target="https://search.ancestryinstitution.com/aird/search/db.aspx?dbid=60555" TargetMode="External"/><Relationship Id="rId2305" Type="http://schemas.openxmlformats.org/officeDocument/2006/relationships/hyperlink" Target="https://search.ancestryinstitution.com/aird/search/db.aspx?dbid=2507" TargetMode="External"/><Relationship Id="rId2512" Type="http://schemas.openxmlformats.org/officeDocument/2006/relationships/hyperlink" Target="https://search.ancestryinstitution.com/aird/search/db.aspx?dbid=1850" TargetMode="External"/><Relationship Id="rId1114" Type="http://schemas.openxmlformats.org/officeDocument/2006/relationships/hyperlink" Target="https://catalog.archives.gov/id/3190015" TargetMode="External"/><Relationship Id="rId1321" Type="http://schemas.openxmlformats.org/officeDocument/2006/relationships/hyperlink" Target="https://familysearch.org/search/collection/1932398" TargetMode="External"/><Relationship Id="rId3079" Type="http://schemas.openxmlformats.org/officeDocument/2006/relationships/hyperlink" Target="https://search.ancestryinstitution.com/aird/search/db.aspx?dbid=2501" TargetMode="External"/><Relationship Id="rId3286" Type="http://schemas.openxmlformats.org/officeDocument/2006/relationships/hyperlink" Target="https://www.fold3.com/title_816/wwii_draft_registration_cards" TargetMode="External"/><Relationship Id="rId3493" Type="http://schemas.openxmlformats.org/officeDocument/2006/relationships/hyperlink" Target="https://search.ancestryinstitution.com/aird/search/db.aspx?dbid=1071" TargetMode="External"/><Relationship Id="rId2095" Type="http://schemas.openxmlformats.org/officeDocument/2006/relationships/hyperlink" Target="https://catalog.archives.gov/search?q=*:*&amp;f.ancestorNaIds=3506106" TargetMode="External"/><Relationship Id="rId3146" Type="http://schemas.openxmlformats.org/officeDocument/2006/relationships/hyperlink" Target="https://search.ancestryinstitution.com/aird/search/db.aspx?dbid=2500" TargetMode="External"/><Relationship Id="rId3353" Type="http://schemas.openxmlformats.org/officeDocument/2006/relationships/hyperlink" Target="https://www.familysearch.org/search/collection/2075263" TargetMode="External"/><Relationship Id="rId274" Type="http://schemas.openxmlformats.org/officeDocument/2006/relationships/hyperlink" Target="https://search.ancestryinstitution.com/aird/search/db.aspx?dbid=2502" TargetMode="External"/><Relationship Id="rId481" Type="http://schemas.openxmlformats.org/officeDocument/2006/relationships/hyperlink" Target="https://catalog.archives.gov/search?q=*:*&amp;f.ancestorNaIds=4492722&amp;sort=naIdSort%20asc" TargetMode="External"/><Relationship Id="rId2162" Type="http://schemas.openxmlformats.org/officeDocument/2006/relationships/hyperlink" Target="https://search.ancestryinstitution.com/aird/search/db.aspx?dbid=2509" TargetMode="External"/><Relationship Id="rId3006" Type="http://schemas.openxmlformats.org/officeDocument/2006/relationships/hyperlink" Target="https://catalog.archives.gov/search?q=*:*&amp;f.ancestorNaIds=4697018&amp;sort=naIdSort%20asc" TargetMode="External"/><Relationship Id="rId134" Type="http://schemas.openxmlformats.org/officeDocument/2006/relationships/hyperlink" Target="https://catalog.archives.gov/search-within/2789174?availableOnline=true&amp;sort=naId%3Aasc" TargetMode="External"/><Relationship Id="rId3213" Type="http://schemas.openxmlformats.org/officeDocument/2006/relationships/hyperlink" Target="https://familysearch.org/search/collection/2138589" TargetMode="External"/><Relationship Id="rId3420" Type="http://schemas.openxmlformats.org/officeDocument/2006/relationships/hyperlink" Target="https://aad.archives.gov/aad/fielded-search.jsp?dt=2123&amp;cat=GP44&amp;tf=F&amp;bc=,sl" TargetMode="External"/><Relationship Id="rId341" Type="http://schemas.openxmlformats.org/officeDocument/2006/relationships/hyperlink" Target="http://familysearch.org/" TargetMode="External"/><Relationship Id="rId2022" Type="http://schemas.openxmlformats.org/officeDocument/2006/relationships/hyperlink" Target="https://catalog.archives.gov/search?q=*:*&amp;f.ancestorNaIds=4477248" TargetMode="External"/><Relationship Id="rId2979" Type="http://schemas.openxmlformats.org/officeDocument/2006/relationships/hyperlink" Target="https://catalog.archives.gov/search?q=*:*&amp;f.ancestorNaIds=4688501&amp;sort=naIdSort%20asc" TargetMode="External"/><Relationship Id="rId201" Type="http://schemas.openxmlformats.org/officeDocument/2006/relationships/hyperlink" Target="https://catalog.archives.gov/search-within/4449160" TargetMode="External"/><Relationship Id="rId1788" Type="http://schemas.openxmlformats.org/officeDocument/2006/relationships/hyperlink" Target="https://search.ancestryinstitution.com/aird/search/db.aspx?dbid=1554" TargetMode="External"/><Relationship Id="rId1995" Type="http://schemas.openxmlformats.org/officeDocument/2006/relationships/hyperlink" Target="https://catalog.archives.gov/search?q=*:*&amp;f.ancestorNaIds=576072&amp;sort=naIdSort%20asc&amp;f.oldScope=online" TargetMode="External"/><Relationship Id="rId2839" Type="http://schemas.openxmlformats.org/officeDocument/2006/relationships/hyperlink" Target="https://catalog.archives.gov/search?q=*:*&amp;f.ancestorNaIds=4477678&amp;sort=naIdSort%20asc" TargetMode="External"/><Relationship Id="rId1648" Type="http://schemas.openxmlformats.org/officeDocument/2006/relationships/hyperlink" Target="https://www.fold3.com/title/454/photos-fine-arts-commission-series-g/description" TargetMode="External"/><Relationship Id="rId1508" Type="http://schemas.openxmlformats.org/officeDocument/2006/relationships/hyperlink" Target="https://search.ancestryinstitution.com/aird/search/db.aspx?dbid=1264" TargetMode="External"/><Relationship Id="rId1855" Type="http://schemas.openxmlformats.org/officeDocument/2006/relationships/hyperlink" Target="https://catalog.archives.gov/search?q=m1653&amp;f.level=fileunit&amp;f.recordGroupNoCollectionId=243&amp;f.oldScope=online" TargetMode="External"/><Relationship Id="rId2906" Type="http://schemas.openxmlformats.org/officeDocument/2006/relationships/hyperlink" Target="https://familysearch.org/search/collection/1389983" TargetMode="External"/><Relationship Id="rId3070" Type="http://schemas.openxmlformats.org/officeDocument/2006/relationships/hyperlink" Target="https://catalog.archives.gov/search?q=*:*&amp;f.ancestorNaIds=5635886&amp;sort=naIdSort%20asc" TargetMode="External"/><Relationship Id="rId1715" Type="http://schemas.openxmlformats.org/officeDocument/2006/relationships/hyperlink" Target="https://familysearch.org/search/collection/2299374" TargetMode="External"/><Relationship Id="rId1922" Type="http://schemas.openxmlformats.org/officeDocument/2006/relationships/hyperlink" Target="https://search.ancestryinstitution.com/aird/search/db.aspx?dbid=2402" TargetMode="External"/><Relationship Id="rId2489" Type="http://schemas.openxmlformats.org/officeDocument/2006/relationships/hyperlink" Target="https://search.ancestryinstitution.com/aird/search/db.aspx?dbid=2505" TargetMode="External"/><Relationship Id="rId2696" Type="http://schemas.openxmlformats.org/officeDocument/2006/relationships/hyperlink" Target="https://search.ancestryinstitution.com/aird/search/db.aspx?dbid=2999" TargetMode="External"/><Relationship Id="rId668" Type="http://schemas.openxmlformats.org/officeDocument/2006/relationships/hyperlink" Target="https://search.ancestryinstitution.com/aird/search/db.aspx?dbid=2257" TargetMode="External"/><Relationship Id="rId875" Type="http://schemas.openxmlformats.org/officeDocument/2006/relationships/hyperlink" Target="https://catalog.archives.gov/search?q=A3846&amp;f.ancestorNaIds=2674817&amp;sort=naIdSort%20asc" TargetMode="External"/><Relationship Id="rId1298" Type="http://schemas.openxmlformats.org/officeDocument/2006/relationships/hyperlink" Target="https://catalog.archives.gov/search?q=M367&amp;f.ancestorNaIds=302021" TargetMode="External"/><Relationship Id="rId2349" Type="http://schemas.openxmlformats.org/officeDocument/2006/relationships/hyperlink" Target="https://search.ancestryinstitution.com/aird/search/db.aspx?dbid=2508" TargetMode="External"/><Relationship Id="rId2556" Type="http://schemas.openxmlformats.org/officeDocument/2006/relationships/hyperlink" Target="https://search.ancestryinstitution.com/aird/search/db.aspx?dbid=2500" TargetMode="External"/><Relationship Id="rId2763" Type="http://schemas.openxmlformats.org/officeDocument/2006/relationships/hyperlink" Target="https://catalog.archives.gov/search-within/3477950" TargetMode="External"/><Relationship Id="rId2970" Type="http://schemas.openxmlformats.org/officeDocument/2006/relationships/hyperlink" Target="https://catalog.archives.gov/search?q=*:*&amp;f.ancestorNaIds=4684510&amp;sort=naIdSort%20asc" TargetMode="External"/><Relationship Id="rId528" Type="http://schemas.openxmlformats.org/officeDocument/2006/relationships/hyperlink" Target="https://catalog.archives.gov/search?q=A3467&amp;f.ancestorNaIds=4644669" TargetMode="External"/><Relationship Id="rId735" Type="http://schemas.openxmlformats.org/officeDocument/2006/relationships/hyperlink" Target="https://familysearch.org/search/collection/2443352" TargetMode="External"/><Relationship Id="rId942" Type="http://schemas.openxmlformats.org/officeDocument/2006/relationships/hyperlink" Target="https://catalog.archives.gov/search-within/2827793" TargetMode="External"/><Relationship Id="rId1158" Type="http://schemas.openxmlformats.org/officeDocument/2006/relationships/hyperlink" Target="https://ancestry.com/" TargetMode="External"/><Relationship Id="rId1365" Type="http://schemas.openxmlformats.org/officeDocument/2006/relationships/hyperlink" Target="https://catalog.archives.gov/search?q=*:*&amp;f.ancestorNaIds=6277088&amp;sort=naIdSort%20asc" TargetMode="External"/><Relationship Id="rId1572" Type="http://schemas.openxmlformats.org/officeDocument/2006/relationships/hyperlink" Target="https://catalog.archives.gov/search?q=m853%20fold3&amp;f.oldScope=online&amp;f.level=fileunit&amp;f.recordGroupNoCollectionId=93" TargetMode="External"/><Relationship Id="rId2209" Type="http://schemas.openxmlformats.org/officeDocument/2006/relationships/hyperlink" Target="https://search.ancestryinstitution.com/aird/search/db.aspx?dbid=2509" TargetMode="External"/><Relationship Id="rId2416" Type="http://schemas.openxmlformats.org/officeDocument/2006/relationships/hyperlink" Target="https://search.ancestryinstitution.com/aird/search/db.aspx?dbid=1174" TargetMode="External"/><Relationship Id="rId2623" Type="http://schemas.openxmlformats.org/officeDocument/2006/relationships/hyperlink" Target="https://search.ancestryinstitution.com/aird/search/db.aspx?dbid=1174" TargetMode="External"/><Relationship Id="rId1018" Type="http://schemas.openxmlformats.org/officeDocument/2006/relationships/hyperlink" Target="https://catalog.archives.gov/search?q=A4021&amp;f.ancestorNaIds=3179985&amp;sort=naIdSort%20asc" TargetMode="External"/><Relationship Id="rId1225" Type="http://schemas.openxmlformats.org/officeDocument/2006/relationships/hyperlink" Target="https://search.ancestryinstitution.com/aird/search/db.aspx?dbid=2322" TargetMode="External"/><Relationship Id="rId1432" Type="http://schemas.openxmlformats.org/officeDocument/2006/relationships/hyperlink" Target="https://familysearch.org/search/collection/1916219" TargetMode="External"/><Relationship Id="rId2830" Type="http://schemas.openxmlformats.org/officeDocument/2006/relationships/hyperlink" Target="https://catalog.archives.gov/search?q=*:*&amp;f.ancestorNaIds=4477673&amp;sort=naIdSort%20asc" TargetMode="External"/><Relationship Id="rId71" Type="http://schemas.openxmlformats.org/officeDocument/2006/relationships/hyperlink" Target="https://search.ancestryinstitution.com/aird/search/db.aspx?dbid=9215" TargetMode="External"/><Relationship Id="rId802" Type="http://schemas.openxmlformats.org/officeDocument/2006/relationships/hyperlink" Target="https://catalog.archives.gov/search?q=*:*&amp;f.ancestorNaIds=2826629&amp;sort=naIdSort%20asc" TargetMode="External"/><Relationship Id="rId3397" Type="http://schemas.openxmlformats.org/officeDocument/2006/relationships/hyperlink" Target="http://www.fold3.com/title_785/%09%09%09%09" TargetMode="External"/><Relationship Id="rId178" Type="http://schemas.openxmlformats.org/officeDocument/2006/relationships/hyperlink" Target="https://ancestry.com/" TargetMode="External"/><Relationship Id="rId3257" Type="http://schemas.openxmlformats.org/officeDocument/2006/relationships/hyperlink" Target="http://familysearch.org/" TargetMode="External"/><Relationship Id="rId3464" Type="http://schemas.openxmlformats.org/officeDocument/2006/relationships/hyperlink" Target="https://catalog.archives.gov/search?q=T623&amp;f.recordGroupNoCollectionId=29" TargetMode="External"/><Relationship Id="rId385" Type="http://schemas.openxmlformats.org/officeDocument/2006/relationships/hyperlink" Target="https://search.ancestryinstitution.com/search/db.aspx?dbid=7949" TargetMode="External"/><Relationship Id="rId592" Type="http://schemas.openxmlformats.org/officeDocument/2006/relationships/hyperlink" Target="https://search.ancestryinstitution.com/aird/search/db.aspx?dbid=9220" TargetMode="External"/><Relationship Id="rId2066" Type="http://schemas.openxmlformats.org/officeDocument/2006/relationships/hyperlink" Target="https://www.fold3.com/title/685/civil-war-service-records-cmsr-union-colored-troops-36th-40th-infantry" TargetMode="External"/><Relationship Id="rId2273" Type="http://schemas.openxmlformats.org/officeDocument/2006/relationships/hyperlink" Target="https://catalog.archives.gov/search-within/616473" TargetMode="External"/><Relationship Id="rId2480" Type="http://schemas.openxmlformats.org/officeDocument/2006/relationships/hyperlink" Target="https://search.ancestryinstitution.com/aird/search/db.aspx?dbid=2512" TargetMode="External"/><Relationship Id="rId3117" Type="http://schemas.openxmlformats.org/officeDocument/2006/relationships/hyperlink" Target="https://catalog.archives.gov/id/5725732" TargetMode="External"/><Relationship Id="rId3324" Type="http://schemas.openxmlformats.org/officeDocument/2006/relationships/hyperlink" Target="https://catalog.archives.gov/search?q=*:*&amp;f.ancestorNaIds=7820334&amp;sort=naIdSort%20asc" TargetMode="External"/><Relationship Id="rId245" Type="http://schemas.openxmlformats.org/officeDocument/2006/relationships/hyperlink" Target="https://catalog.archives.gov/search?q=*:*&amp;f.ancestorNaIds=641528&amp;sort=naIdSort%20asc" TargetMode="External"/><Relationship Id="rId452" Type="http://schemas.openxmlformats.org/officeDocument/2006/relationships/hyperlink" Target="https://www.familysearch.org/search/collection/2141044" TargetMode="External"/><Relationship Id="rId1082" Type="http://schemas.openxmlformats.org/officeDocument/2006/relationships/hyperlink" Target="https://catalog.archives.gov/search?q=A4102&amp;f.ancestorNaIds=2945529&amp;sort=naIdSort%20asc" TargetMode="External"/><Relationship Id="rId2133" Type="http://schemas.openxmlformats.org/officeDocument/2006/relationships/hyperlink" Target="http://www.footnote.com/title_458/" TargetMode="External"/><Relationship Id="rId2340" Type="http://schemas.openxmlformats.org/officeDocument/2006/relationships/hyperlink" Target="https://catalog.archives.gov/search?q=*:*&amp;f.ancestorNaIds=731194&amp;sort=naIdSort%20asc" TargetMode="External"/><Relationship Id="rId105" Type="http://schemas.openxmlformats.org/officeDocument/2006/relationships/hyperlink" Target="https://catalog.archives.gov/search-within/2990039?availableOnline=true&amp;sort=naId%3Aasc" TargetMode="External"/><Relationship Id="rId312" Type="http://schemas.openxmlformats.org/officeDocument/2006/relationships/hyperlink" Target="https://catalog.archives.gov/search?q=*:*&amp;f.ancestorNaIds=24485762" TargetMode="External"/><Relationship Id="rId2200" Type="http://schemas.openxmlformats.org/officeDocument/2006/relationships/hyperlink" Target="http://www.footnote.com/title_838/" TargetMode="External"/><Relationship Id="rId1899" Type="http://schemas.openxmlformats.org/officeDocument/2006/relationships/hyperlink" Target="https://familysearch.org/search/collection/2299376" TargetMode="External"/><Relationship Id="rId1759" Type="http://schemas.openxmlformats.org/officeDocument/2006/relationships/hyperlink" Target="https://search.ancestryinstitution.com/aird/search/db.aspx?dbid=1070" TargetMode="External"/><Relationship Id="rId1966" Type="http://schemas.openxmlformats.org/officeDocument/2006/relationships/hyperlink" Target="http://www.footnote.com/title_762/" TargetMode="External"/><Relationship Id="rId3181" Type="http://schemas.openxmlformats.org/officeDocument/2006/relationships/hyperlink" Target="https://search.ancestryinstitution.com/aird/search/db.aspx?dbid=4224" TargetMode="External"/><Relationship Id="rId1619" Type="http://schemas.openxmlformats.org/officeDocument/2006/relationships/hyperlink" Target="https://familysearch.org/search/collection/1932430" TargetMode="External"/><Relationship Id="rId1826" Type="http://schemas.openxmlformats.org/officeDocument/2006/relationships/hyperlink" Target="https://search.ancestryinstitution.com/search/db.aspx?dbid=3998" TargetMode="External"/><Relationship Id="rId3041" Type="http://schemas.openxmlformats.org/officeDocument/2006/relationships/hyperlink" Target="https://catalog.archives.gov/search-within/4728317" TargetMode="External"/><Relationship Id="rId779" Type="http://schemas.openxmlformats.org/officeDocument/2006/relationships/hyperlink" Target="https://catalog.archives.gov/search?q=A3691&amp;f.ancestorNaIds=2945984&amp;sort=naIdSort%20asc" TargetMode="External"/><Relationship Id="rId986" Type="http://schemas.openxmlformats.org/officeDocument/2006/relationships/hyperlink" Target="https://search.ancestryinstitution.com/aird/search/db.aspx?dbid=9220" TargetMode="External"/><Relationship Id="rId2667" Type="http://schemas.openxmlformats.org/officeDocument/2006/relationships/hyperlink" Target="https://catalog.archives.gov/id/2645537" TargetMode="External"/><Relationship Id="rId639" Type="http://schemas.openxmlformats.org/officeDocument/2006/relationships/hyperlink" Target="https://search.ancestryinstitution.com/aird/search/db.aspx?dbid=2257" TargetMode="External"/><Relationship Id="rId1269" Type="http://schemas.openxmlformats.org/officeDocument/2006/relationships/hyperlink" Target="https://www.fold3.com/title/34/civil-war-service-records-cmsr-confederate-maryland" TargetMode="External"/><Relationship Id="rId1476" Type="http://schemas.openxmlformats.org/officeDocument/2006/relationships/hyperlink" Target="https://search.ancestryinstitution.com/aird/search/db.aspx?dbid=1264" TargetMode="External"/><Relationship Id="rId2874" Type="http://schemas.openxmlformats.org/officeDocument/2006/relationships/hyperlink" Target="https://catalog.archives.gov/search?q=*:*&amp;f.ancestorNaIds=4499493&amp;sort=titleSort%20asc" TargetMode="External"/><Relationship Id="rId846" Type="http://schemas.openxmlformats.org/officeDocument/2006/relationships/hyperlink" Target="https://familysearch.org/search/collection/2443337" TargetMode="External"/><Relationship Id="rId1129" Type="http://schemas.openxmlformats.org/officeDocument/2006/relationships/hyperlink" Target="https://catalog.archives.gov/search?q=A4171&amp;f.ancestorNaIds=3334698&amp;sort=naIdSort%20asc" TargetMode="External"/><Relationship Id="rId1683" Type="http://schemas.openxmlformats.org/officeDocument/2006/relationships/hyperlink" Target="https://www.fold3.com/title/121/navy-widows-certificates/description" TargetMode="External"/><Relationship Id="rId1890" Type="http://schemas.openxmlformats.org/officeDocument/2006/relationships/hyperlink" Target="https://search.ancestryinstitution.com/aird/search/db.aspx?dbid=1082" TargetMode="External"/><Relationship Id="rId2527" Type="http://schemas.openxmlformats.org/officeDocument/2006/relationships/hyperlink" Target="https://catalog.archives.gov/search?q=*:*&amp;f.ancestorNaIds=2118215&amp;sort=naIdSort%20asc" TargetMode="External"/><Relationship Id="rId2734" Type="http://schemas.openxmlformats.org/officeDocument/2006/relationships/hyperlink" Target="https://catalog.archives.gov/search-within/2867714" TargetMode="External"/><Relationship Id="rId2941" Type="http://schemas.openxmlformats.org/officeDocument/2006/relationships/hyperlink" Target="https://www.familysearch.org/wiki/en/Puerto_Rico,_Naturalization_Records_-_FamilySearch_Historical_Records" TargetMode="External"/><Relationship Id="rId706" Type="http://schemas.openxmlformats.org/officeDocument/2006/relationships/hyperlink" Target="https://catalog.archives.gov/search?q=*:*&amp;f.ancestorNaIds=2364047&amp;sort=naIdSort%20asc" TargetMode="External"/><Relationship Id="rId913" Type="http://schemas.openxmlformats.org/officeDocument/2006/relationships/hyperlink" Target="https://search.ancestryinstitution.com/aird/search/db.aspx?dbid=7949" TargetMode="External"/><Relationship Id="rId1336" Type="http://schemas.openxmlformats.org/officeDocument/2006/relationships/hyperlink" Target="https://search.ancestryinstitution.com/aird/search/db.aspx?dbid=2344" TargetMode="External"/><Relationship Id="rId1543" Type="http://schemas.openxmlformats.org/officeDocument/2006/relationships/hyperlink" Target="https://search.ancestryinstitution.com/aird/search/db.aspx?dbid=1264" TargetMode="External"/><Relationship Id="rId1750" Type="http://schemas.openxmlformats.org/officeDocument/2006/relationships/hyperlink" Target="https://familysearch.org/search/collection/2185163" TargetMode="External"/><Relationship Id="rId2801" Type="http://schemas.openxmlformats.org/officeDocument/2006/relationships/hyperlink" Target="https://search.ancestryinstitution.com/aird/search/db.aspx?dbid=2500" TargetMode="External"/><Relationship Id="rId42" Type="http://schemas.openxmlformats.org/officeDocument/2006/relationships/hyperlink" Target="https://catalog.archives.gov/search-within/2769070?availableOnline=true&amp;sort=naId%3Aasc" TargetMode="External"/><Relationship Id="rId1403" Type="http://schemas.openxmlformats.org/officeDocument/2006/relationships/hyperlink" Target="https://catalog.archives.gov/search-within/654530?q=record.microformPublications.identifier%3AM554&amp;sort=title%3Aasc" TargetMode="External"/><Relationship Id="rId1610" Type="http://schemas.openxmlformats.org/officeDocument/2006/relationships/hyperlink" Target="https://search.ancestryinstitution.com/aird/search/db.aspx?dbid=1299" TargetMode="External"/><Relationship Id="rId3368" Type="http://schemas.openxmlformats.org/officeDocument/2006/relationships/hyperlink" Target="https://catalog.archives.gov/search?q=*:*&amp;f.ancestorNaIds=81449708&amp;sort=naIdSort%20asc" TargetMode="External"/><Relationship Id="rId289" Type="http://schemas.openxmlformats.org/officeDocument/2006/relationships/hyperlink" Target="https://catalog.archives.gov/search?q=*:*&amp;f.ancestorNaIds=3370907" TargetMode="External"/><Relationship Id="rId496" Type="http://schemas.openxmlformats.org/officeDocument/2006/relationships/hyperlink" Target="https://search.ancestryinstitution.com/aird/search/db.aspx?dbid=1277" TargetMode="External"/><Relationship Id="rId2177" Type="http://schemas.openxmlformats.org/officeDocument/2006/relationships/hyperlink" Target="https://search.ancestryinstitution.com/aird/search/db.aspx?dbid=2509" TargetMode="External"/><Relationship Id="rId2384" Type="http://schemas.openxmlformats.org/officeDocument/2006/relationships/hyperlink" Target="https://familysearch.org/search/collection/2187007" TargetMode="External"/><Relationship Id="rId2591" Type="http://schemas.openxmlformats.org/officeDocument/2006/relationships/hyperlink" Target="https://search.ancestryinstitution.com/aird/search/db.aspx?dbid=2500" TargetMode="External"/><Relationship Id="rId3228" Type="http://schemas.openxmlformats.org/officeDocument/2006/relationships/hyperlink" Target="http://familysearch.org/" TargetMode="External"/><Relationship Id="rId3435" Type="http://schemas.openxmlformats.org/officeDocument/2006/relationships/hyperlink" Target="https://familysearch.org/search/collection/2043779" TargetMode="External"/><Relationship Id="rId149" Type="http://schemas.openxmlformats.org/officeDocument/2006/relationships/hyperlink" Target="https://search.ancestryinstitution.com/aird/search/db.aspx?dbid=1042" TargetMode="External"/><Relationship Id="rId356" Type="http://schemas.openxmlformats.org/officeDocument/2006/relationships/hyperlink" Target="https://www.familysearch.org/search/collection/2442743" TargetMode="External"/><Relationship Id="rId563" Type="http://schemas.openxmlformats.org/officeDocument/2006/relationships/hyperlink" Target="https://catalog.archives.gov/search?q=A3492&amp;f.ancestorNaIds=2843448" TargetMode="External"/><Relationship Id="rId770" Type="http://schemas.openxmlformats.org/officeDocument/2006/relationships/hyperlink" Target="https://ancestry.com/" TargetMode="External"/><Relationship Id="rId1193" Type="http://schemas.openxmlformats.org/officeDocument/2006/relationships/hyperlink" Target="https://www.fold3.com/title/21/cherokee-indian-agency-tn" TargetMode="External"/><Relationship Id="rId2037" Type="http://schemas.openxmlformats.org/officeDocument/2006/relationships/hyperlink" Target="http://www.footnote.com/title_857/" TargetMode="External"/><Relationship Id="rId2244" Type="http://schemas.openxmlformats.org/officeDocument/2006/relationships/hyperlink" Target="https://search.ancestryinstitution.com/aird/search/db.aspx?dbid=60614" TargetMode="External"/><Relationship Id="rId2451" Type="http://schemas.openxmlformats.org/officeDocument/2006/relationships/hyperlink" Target="https://catalog.archives.gov/search?q=*:*&amp;f.ancestorNaIds=1244182&amp;sort=naIdSort%20asc" TargetMode="External"/><Relationship Id="rId216" Type="http://schemas.openxmlformats.org/officeDocument/2006/relationships/hyperlink" Target="https://search.ancestryinstitution.com/aird/search/db.aspx?dbid=8758" TargetMode="External"/><Relationship Id="rId423" Type="http://schemas.openxmlformats.org/officeDocument/2006/relationships/hyperlink" Target="https://www.familysearch.org/search/collection/2427230" TargetMode="External"/><Relationship Id="rId1053" Type="http://schemas.openxmlformats.org/officeDocument/2006/relationships/hyperlink" Target="https://catalog.archives.gov/search?q=A4074&amp;f.ancestorNaIds=2953584&amp;sort=naIdSort%20asc" TargetMode="External"/><Relationship Id="rId1260" Type="http://schemas.openxmlformats.org/officeDocument/2006/relationships/hyperlink" Target="https://www.fold3.com/title_28/civil_war_soldiers_confederate_az" TargetMode="External"/><Relationship Id="rId2104" Type="http://schemas.openxmlformats.org/officeDocument/2006/relationships/hyperlink" Target="https://search.ancestryinstitution.com/aird/search/db.aspx?dbid=7484" TargetMode="External"/><Relationship Id="rId3502" Type="http://schemas.openxmlformats.org/officeDocument/2006/relationships/hyperlink" Target="http://www.footnote.com/title_65/" TargetMode="External"/><Relationship Id="rId630" Type="http://schemas.openxmlformats.org/officeDocument/2006/relationships/hyperlink" Target="https://catalog.archives.gov/search?q=A3551&amp;f.ancestorNaIds=2990193&amp;sort=naIdSort%20asc" TargetMode="External"/><Relationship Id="rId2311" Type="http://schemas.openxmlformats.org/officeDocument/2006/relationships/hyperlink" Target="https://catalog.archives.gov/search?q=*:*&amp;f.ancestorNaIds=648604&amp;sort=titleSort%20asc" TargetMode="External"/><Relationship Id="rId1120" Type="http://schemas.openxmlformats.org/officeDocument/2006/relationships/hyperlink" Target="https://ancestry.com/" TargetMode="External"/><Relationship Id="rId1937" Type="http://schemas.openxmlformats.org/officeDocument/2006/relationships/hyperlink" Target="https://catalog.archives.gov/search?q=*:*&amp;f.ancestorNaIds=2790873&amp;sort=naIdSort%20asc" TargetMode="External"/><Relationship Id="rId3085" Type="http://schemas.openxmlformats.org/officeDocument/2006/relationships/hyperlink" Target="https://www.familysearch.org/wiki/en/Vermont_Taxation" TargetMode="External"/><Relationship Id="rId3292" Type="http://schemas.openxmlformats.org/officeDocument/2006/relationships/hyperlink" Target="https://www.fold3.com/title_816/wwii_draft_registration_cards" TargetMode="External"/><Relationship Id="rId3152" Type="http://schemas.openxmlformats.org/officeDocument/2006/relationships/hyperlink" Target="https://catalog.archives.gov/search?q=*:*&amp;f.ancestorNaIds=6037007&amp;sort=naIdSort%20asc" TargetMode="External"/><Relationship Id="rId280" Type="http://schemas.openxmlformats.org/officeDocument/2006/relationships/hyperlink" Target="https://search.ancestryinstitution.com/aird/search/db.aspx?dbid=2502" TargetMode="External"/><Relationship Id="rId3012" Type="http://schemas.openxmlformats.org/officeDocument/2006/relationships/hyperlink" Target="https://catalog.archives.gov/search?q=*:*&amp;f.ancestorNaIds=4699300&amp;sort=naIdSort%20asc" TargetMode="External"/><Relationship Id="rId140" Type="http://schemas.openxmlformats.org/officeDocument/2006/relationships/hyperlink" Target="https://catalog.archives.gov/search-within/2825772?availableOnline=true&amp;sort=naId%3Aasc" TargetMode="External"/><Relationship Id="rId6" Type="http://schemas.openxmlformats.org/officeDocument/2006/relationships/hyperlink" Target="https://catalog.archives.gov/search-within/2945950?availableOnline=true&amp;sort=naId%3Aasc" TargetMode="External"/><Relationship Id="rId2778" Type="http://schemas.openxmlformats.org/officeDocument/2006/relationships/hyperlink" Target="https://familysearch.org/search/collection/2191222" TargetMode="External"/><Relationship Id="rId2985" Type="http://schemas.openxmlformats.org/officeDocument/2006/relationships/hyperlink" Target="https://search.ancestryinstitution.com/aird/search/db.aspx?dbid=2507" TargetMode="External"/><Relationship Id="rId957" Type="http://schemas.openxmlformats.org/officeDocument/2006/relationships/hyperlink" Target="https://catalog.archives.gov/search-within/2642426" TargetMode="External"/><Relationship Id="rId1587" Type="http://schemas.openxmlformats.org/officeDocument/2006/relationships/hyperlink" Target="https://familysearch.org/search/collection/1919583" TargetMode="External"/><Relationship Id="rId1794" Type="http://schemas.openxmlformats.org/officeDocument/2006/relationships/hyperlink" Target="https://familysearch.org/search/collection/1840471" TargetMode="External"/><Relationship Id="rId2638" Type="http://schemas.openxmlformats.org/officeDocument/2006/relationships/hyperlink" Target="https://search.ancestryinstitution.com/aird/search/db.aspx?dbid=2509" TargetMode="External"/><Relationship Id="rId2845" Type="http://schemas.openxmlformats.org/officeDocument/2006/relationships/hyperlink" Target="https://catalog.archives.gov/search-within/4481610" TargetMode="External"/><Relationship Id="rId86" Type="http://schemas.openxmlformats.org/officeDocument/2006/relationships/hyperlink" Target="https://catalog.archives.gov/search-within/2839068?availableOnline=true&amp;sort=naId%3Aasc" TargetMode="External"/><Relationship Id="rId817" Type="http://schemas.openxmlformats.org/officeDocument/2006/relationships/hyperlink" Target="https://catalog.archives.gov/search?q=A3763&amp;f.ancestorNaIds=2734812&amp;sort=naIdSort%20asc" TargetMode="External"/><Relationship Id="rId1447" Type="http://schemas.openxmlformats.org/officeDocument/2006/relationships/hyperlink" Target="https://familysearch.org/search/collection/1987567" TargetMode="External"/><Relationship Id="rId1654" Type="http://schemas.openxmlformats.org/officeDocument/2006/relationships/hyperlink" Target="http://www.footnote.com/title_102/" TargetMode="External"/><Relationship Id="rId1861" Type="http://schemas.openxmlformats.org/officeDocument/2006/relationships/hyperlink" Target="https://www.fold3.com/title/106/naturalization-index-nyc-courts" TargetMode="External"/><Relationship Id="rId2705" Type="http://schemas.openxmlformats.org/officeDocument/2006/relationships/hyperlink" Target="https://search.ancestryinstitution.com/aird/search/db.aspx?dbid=2509" TargetMode="External"/><Relationship Id="rId2912" Type="http://schemas.openxmlformats.org/officeDocument/2006/relationships/hyperlink" Target="https://catalog.archives.gov/search?q=*:*&amp;f.ancestorNaIds=4515401&amp;sort=naIdSort%20asc" TargetMode="External"/><Relationship Id="rId1307" Type="http://schemas.openxmlformats.org/officeDocument/2006/relationships/hyperlink" Target="https://search.ancestry.com/search/db.aspx?dbid=2344" TargetMode="External"/><Relationship Id="rId1514" Type="http://schemas.openxmlformats.org/officeDocument/2006/relationships/hyperlink" Target="https://search.ancestryinstitution.com/aird/search/db.aspx?dbid=1264" TargetMode="External"/><Relationship Id="rId1721" Type="http://schemas.openxmlformats.org/officeDocument/2006/relationships/hyperlink" Target="http://www.footnote.com/title_12/" TargetMode="External"/><Relationship Id="rId13" Type="http://schemas.openxmlformats.org/officeDocument/2006/relationships/hyperlink" Target="https://search.ancestryinstitution.com/aird/search/db.aspx?dbid=7949" TargetMode="External"/><Relationship Id="rId3479" Type="http://schemas.openxmlformats.org/officeDocument/2006/relationships/hyperlink" Target="https://familysearch.org/search/collection/1810731" TargetMode="External"/><Relationship Id="rId2288" Type="http://schemas.openxmlformats.org/officeDocument/2006/relationships/hyperlink" Target="https://search.ancestryinstitution.com/aird/search/db.aspx?dbid=1002" TargetMode="External"/><Relationship Id="rId2495" Type="http://schemas.openxmlformats.org/officeDocument/2006/relationships/hyperlink" Target="https://familysearch.org/search/collection/2302948" TargetMode="External"/><Relationship Id="rId3339" Type="http://schemas.openxmlformats.org/officeDocument/2006/relationships/hyperlink" Target="https://catalog.archives.gov/search?q=*:*&amp;f.ancestorNaIds=55161363&amp;sort=naIdSort%20asc" TargetMode="External"/><Relationship Id="rId467" Type="http://schemas.openxmlformats.org/officeDocument/2006/relationships/hyperlink" Target="https://catalog.archives.gov/search?q=*:*&amp;f.ancestorNaIds=4499068&amp;sort=naIdSort%20asc" TargetMode="External"/><Relationship Id="rId1097" Type="http://schemas.openxmlformats.org/officeDocument/2006/relationships/hyperlink" Target="https://catalog.archives.gov/search?q=A4119&amp;f.ancestorNaIds=3021165&amp;sort=naIdSort%20asc" TargetMode="External"/><Relationship Id="rId2148" Type="http://schemas.openxmlformats.org/officeDocument/2006/relationships/hyperlink" Target="https://search.ancestryinstitution.com/aird/search/db.aspx?dbid=1002" TargetMode="External"/><Relationship Id="rId674" Type="http://schemas.openxmlformats.org/officeDocument/2006/relationships/hyperlink" Target="https://catalog.archives.gov/search?q=A3592&amp;f.ancestorNaIds=2645433" TargetMode="External"/><Relationship Id="rId881" Type="http://schemas.openxmlformats.org/officeDocument/2006/relationships/hyperlink" Target="https://catalog.archives.gov/id/2775084" TargetMode="External"/><Relationship Id="rId2355" Type="http://schemas.openxmlformats.org/officeDocument/2006/relationships/hyperlink" Target="https://www.familysearch.org/wiki/en/Missouri_Naturalization_and_Citizenship" TargetMode="External"/><Relationship Id="rId2562" Type="http://schemas.openxmlformats.org/officeDocument/2006/relationships/hyperlink" Target="https://catalog.archives.gov/search?q=*:*&amp;f.ancestorNaIds=2217062&amp;sort=naIdSort%20asc" TargetMode="External"/><Relationship Id="rId3406" Type="http://schemas.openxmlformats.org/officeDocument/2006/relationships/hyperlink" Target="https://fraser.stlouisfed.org/archival-collection/records-women-s-bureau-5963" TargetMode="External"/><Relationship Id="rId327" Type="http://schemas.openxmlformats.org/officeDocument/2006/relationships/hyperlink" Target="http://familysearch.org/" TargetMode="External"/><Relationship Id="rId534" Type="http://schemas.openxmlformats.org/officeDocument/2006/relationships/hyperlink" Target="https://catalog.archives.gov/search?q=*:*&amp;f.ancestorNaIds=3902175&amp;sort=naIdSort%20asc" TargetMode="External"/><Relationship Id="rId741" Type="http://schemas.openxmlformats.org/officeDocument/2006/relationships/hyperlink" Target="https://catalog.archives.gov/search?q=A3658&amp;f.ancestorNaIds=2848463&amp;sort=naIdSort%20asc" TargetMode="External"/><Relationship Id="rId1164" Type="http://schemas.openxmlformats.org/officeDocument/2006/relationships/hyperlink" Target="https://catalog.archives.gov/search?q=*:*&amp;f.ancestorNaIds=4477138&amp;sort=naIdSort%20asc" TargetMode="External"/><Relationship Id="rId1371" Type="http://schemas.openxmlformats.org/officeDocument/2006/relationships/hyperlink" Target="https://catalog.archives.gov/search?q=M520&amp;f.ancestorNaIds=302045&amp;sort=naIdSort%20asc" TargetMode="External"/><Relationship Id="rId2008" Type="http://schemas.openxmlformats.org/officeDocument/2006/relationships/hyperlink" Target="https://www.fold3.com/title_679/civil_war_soldiers_union_colored_troops_54th_ma_infantry" TargetMode="External"/><Relationship Id="rId2215" Type="http://schemas.openxmlformats.org/officeDocument/2006/relationships/hyperlink" Target="https://search.ancestryinstitution.com/aird/search/db.aspx?dbid=2509" TargetMode="External"/><Relationship Id="rId2422" Type="http://schemas.openxmlformats.org/officeDocument/2006/relationships/hyperlink" Target="https://search.ancestryinstitution.com/aird/search/db.aspx?dbid=1174" TargetMode="External"/><Relationship Id="rId601" Type="http://schemas.openxmlformats.org/officeDocument/2006/relationships/hyperlink" Target="https://search.ancestryinstitution.com/aird/search/db.aspx?dbid=7484" TargetMode="External"/><Relationship Id="rId1024" Type="http://schemas.openxmlformats.org/officeDocument/2006/relationships/hyperlink" Target="https://catalog.archives.gov/id/2674842" TargetMode="External"/><Relationship Id="rId1231" Type="http://schemas.openxmlformats.org/officeDocument/2006/relationships/hyperlink" Target="https://www.fold3.com/title/40/civil-war-service-records-cmsr-confederate-tennessee" TargetMode="External"/><Relationship Id="rId3196" Type="http://schemas.openxmlformats.org/officeDocument/2006/relationships/hyperlink" Target="https://search.ancestryinstitution.com/aird/search/db.aspx?dbid=61174" TargetMode="External"/><Relationship Id="rId3056" Type="http://schemas.openxmlformats.org/officeDocument/2006/relationships/hyperlink" Target="https://search.ancestryinstitution.com/aird/search/db.aspx?dbid=2509" TargetMode="External"/><Relationship Id="rId3263" Type="http://schemas.openxmlformats.org/officeDocument/2006/relationships/hyperlink" Target="https://catalog.archives.gov/search?q=*:*&amp;f.ancestorNaIds=7644721&amp;sort=naIdSort%20asc" TargetMode="External"/><Relationship Id="rId3470" Type="http://schemas.openxmlformats.org/officeDocument/2006/relationships/hyperlink" Target="https://search.ancestryinstitution.com/aird/search/db.aspx?dbid=7884" TargetMode="External"/><Relationship Id="rId184" Type="http://schemas.openxmlformats.org/officeDocument/2006/relationships/hyperlink" Target="https://catalog.archives.gov/search-within/3725231?availableOnline=true&amp;sort=naId%3Aasc" TargetMode="External"/><Relationship Id="rId391" Type="http://schemas.openxmlformats.org/officeDocument/2006/relationships/hyperlink" Target="https://familysearch.org/search/collection/2427245" TargetMode="External"/><Relationship Id="rId1908" Type="http://schemas.openxmlformats.org/officeDocument/2006/relationships/hyperlink" Target="https://search.ancestryinstitution.com/aird/search/db.aspx?dbid=1082" TargetMode="External"/><Relationship Id="rId2072" Type="http://schemas.openxmlformats.org/officeDocument/2006/relationships/hyperlink" Target="https://www.fold3.com/title/116/naturalizations-oh-northern" TargetMode="External"/><Relationship Id="rId3123" Type="http://schemas.openxmlformats.org/officeDocument/2006/relationships/hyperlink" Target="https://catalog.archives.gov/id/5725780" TargetMode="External"/><Relationship Id="rId251" Type="http://schemas.openxmlformats.org/officeDocument/2006/relationships/hyperlink" Target="https://catalog.archives.gov/search?q=*:*&amp;f.ancestorNaIds=649203&amp;sort=naIdSort%20asc" TargetMode="External"/><Relationship Id="rId3330" Type="http://schemas.openxmlformats.org/officeDocument/2006/relationships/hyperlink" Target="https://catalog.archives.gov/search?q=*:*&amp;f.ancestorNaIds=7820437&amp;sort=naIdSort%20asc" TargetMode="External"/><Relationship Id="rId2889" Type="http://schemas.openxmlformats.org/officeDocument/2006/relationships/hyperlink" Target="https://search.ancestryinstitution.com/aird/search/db.aspx?dbid=2507" TargetMode="External"/><Relationship Id="rId111" Type="http://schemas.openxmlformats.org/officeDocument/2006/relationships/hyperlink" Target="https://catalog.archives.gov/search-within/2843043?availableOnline=true&amp;sort=naId%3Aasc" TargetMode="External"/><Relationship Id="rId1698" Type="http://schemas.openxmlformats.org/officeDocument/2006/relationships/hyperlink" Target="https://search.ancestryinstitution.com/aird/search/db.aspx?dbid=8722" TargetMode="External"/><Relationship Id="rId2749" Type="http://schemas.openxmlformats.org/officeDocument/2006/relationships/hyperlink" Target="https://www.familysearch.org/search/catalog/results?count=20&amp;query=%2Bkeywords%3A3325372%20%2Bkeywords%3ANational%20%2Bkeywords%3AArchives" TargetMode="External"/><Relationship Id="rId2956" Type="http://schemas.openxmlformats.org/officeDocument/2006/relationships/hyperlink" Target="https://www.familysearch.org/search/catalog/3303033" TargetMode="External"/><Relationship Id="rId928" Type="http://schemas.openxmlformats.org/officeDocument/2006/relationships/hyperlink" Target="https://catalog.archives.gov/search?q=*:*&amp;f.ancestorNaIds=2681636&amp;sort=naIdSort%20asc" TargetMode="External"/><Relationship Id="rId1558" Type="http://schemas.openxmlformats.org/officeDocument/2006/relationships/hyperlink" Target="https://familysearch.org/search/collection/2427894" TargetMode="External"/><Relationship Id="rId1765" Type="http://schemas.openxmlformats.org/officeDocument/2006/relationships/hyperlink" Target="https://search.ancestryinstitution.com/aird/search/db.aspx?dbid=1105" TargetMode="External"/><Relationship Id="rId2609" Type="http://schemas.openxmlformats.org/officeDocument/2006/relationships/hyperlink" Target="https://search.ancestryinstitution.com/aird/search/db.aspx?dbid=2505" TargetMode="External"/><Relationship Id="rId57" Type="http://schemas.openxmlformats.org/officeDocument/2006/relationships/hyperlink" Target="https://search.ancestryinstitution.com/aird/search/db.aspx?dbid=9271" TargetMode="External"/><Relationship Id="rId1418" Type="http://schemas.openxmlformats.org/officeDocument/2006/relationships/hyperlink" Target="https://search.ancestryinstitution.com/aird/search/db.aspx?dbid=1118" TargetMode="External"/><Relationship Id="rId1972" Type="http://schemas.openxmlformats.org/officeDocument/2006/relationships/hyperlink" Target="http://www.footnote.com/title_762/" TargetMode="External"/><Relationship Id="rId2816" Type="http://schemas.openxmlformats.org/officeDocument/2006/relationships/hyperlink" Target="https://www.ancestryinstitution.com/imageviewer/collections/61336/images/47292_302022005448_2059-00000?ssrc=&amp;backlabel=Return" TargetMode="External"/><Relationship Id="rId1625" Type="http://schemas.openxmlformats.org/officeDocument/2006/relationships/hyperlink" Target="https://familysearch.org/search/collection/1987567" TargetMode="External"/><Relationship Id="rId1832" Type="http://schemas.openxmlformats.org/officeDocument/2006/relationships/hyperlink" Target="https://search.ancestryinstitution.com/aird/search/db.aspx?dbid=1193" TargetMode="External"/><Relationship Id="rId2399" Type="http://schemas.openxmlformats.org/officeDocument/2006/relationships/hyperlink" Target="https://familysearch.org/search/collection/2173973" TargetMode="External"/><Relationship Id="rId578" Type="http://schemas.openxmlformats.org/officeDocument/2006/relationships/hyperlink" Target="https://search.ancestryinstitution.com/aird/search/db.aspx?dbid=9118" TargetMode="External"/><Relationship Id="rId785" Type="http://schemas.openxmlformats.org/officeDocument/2006/relationships/hyperlink" Target="https://catalog.archives.gov/search?q=A3703&amp;f.ancestorNaIds=2767302&amp;sort=naIdSort%20asc" TargetMode="External"/><Relationship Id="rId992" Type="http://schemas.openxmlformats.org/officeDocument/2006/relationships/hyperlink" Target="https://search.ancestryinstitution.com/aird/search/db.aspx?dbid=8842" TargetMode="External"/><Relationship Id="rId2259" Type="http://schemas.openxmlformats.org/officeDocument/2006/relationships/hyperlink" Target="https://search.ancestryinstitution.com/aird/search/db.aspx?dbid=60615" TargetMode="External"/><Relationship Id="rId2466" Type="http://schemas.openxmlformats.org/officeDocument/2006/relationships/hyperlink" Target="https://search.ancestryinstitution.com/aird/search/db.aspx?dbid=2512" TargetMode="External"/><Relationship Id="rId2673" Type="http://schemas.openxmlformats.org/officeDocument/2006/relationships/hyperlink" Target="https://search.ancestryinstitution.com/aird/search/db.aspx?dbid=2509" TargetMode="External"/><Relationship Id="rId2880" Type="http://schemas.openxmlformats.org/officeDocument/2006/relationships/hyperlink" Target="https://www.familysearch.org/wiki/en/Puerto_Rico,_Naturalization_Records_-_FamilySearch_Historical_Records" TargetMode="External"/><Relationship Id="rId3517" Type="http://schemas.openxmlformats.org/officeDocument/2006/relationships/hyperlink" Target="https://familysearch.org/search/collection/1852758" TargetMode="External"/><Relationship Id="rId438" Type="http://schemas.openxmlformats.org/officeDocument/2006/relationships/hyperlink" Target="http://familysearch.org/" TargetMode="External"/><Relationship Id="rId645" Type="http://schemas.openxmlformats.org/officeDocument/2006/relationships/hyperlink" Target="https://catalog.archives.gov/search?q=*:*&amp;f.ancestorNaIds=2328446" TargetMode="External"/><Relationship Id="rId852" Type="http://schemas.openxmlformats.org/officeDocument/2006/relationships/hyperlink" Target="https://search.ancestryinstitution.com/search/db.aspx?dbid=8842" TargetMode="External"/><Relationship Id="rId1068" Type="http://schemas.openxmlformats.org/officeDocument/2006/relationships/hyperlink" Target="https://catalog.archives.gov/search?q=A4084&amp;f.ancestorNaIds=3000062&amp;sort=naIdSort%20asc" TargetMode="External"/><Relationship Id="rId1275" Type="http://schemas.openxmlformats.org/officeDocument/2006/relationships/hyperlink" Target="https://familysearch.org/search/collection/1932374" TargetMode="External"/><Relationship Id="rId1482" Type="http://schemas.openxmlformats.org/officeDocument/2006/relationships/hyperlink" Target="https://search.ancestryinstitution.com/aird/search/db.aspx?dbid=1264" TargetMode="External"/><Relationship Id="rId2119" Type="http://schemas.openxmlformats.org/officeDocument/2006/relationships/hyperlink" Target="http://www.footnote.com/title_24/" TargetMode="External"/><Relationship Id="rId2326" Type="http://schemas.openxmlformats.org/officeDocument/2006/relationships/hyperlink" Target="http://www.fold3.com/title_749/final_statements_18621899/" TargetMode="External"/><Relationship Id="rId2533" Type="http://schemas.openxmlformats.org/officeDocument/2006/relationships/hyperlink" Target="http://familysearch.org/" TargetMode="External"/><Relationship Id="rId2740" Type="http://schemas.openxmlformats.org/officeDocument/2006/relationships/hyperlink" Target="https://search.ancestryinstitution.com/aird/search/db.aspx?dbid=1850" TargetMode="External"/><Relationship Id="rId505" Type="http://schemas.openxmlformats.org/officeDocument/2006/relationships/hyperlink" Target="https://catalog.archives.gov/search?q=A3456&amp;f.ancestorNaIds=3955399" TargetMode="External"/><Relationship Id="rId712" Type="http://schemas.openxmlformats.org/officeDocument/2006/relationships/hyperlink" Target="https://catalog.archives.gov/search?q=A3621&amp;f.ancestorNaIds=2788508&amp;sort=naIdSort%20asc" TargetMode="External"/><Relationship Id="rId1135" Type="http://schemas.openxmlformats.org/officeDocument/2006/relationships/hyperlink" Target="https://search.ancestryinstitution.com/aird/search/db.aspx?dbid=9220" TargetMode="External"/><Relationship Id="rId1342" Type="http://schemas.openxmlformats.org/officeDocument/2006/relationships/hyperlink" Target="https://catalog.archives.gov/search-within/300398?page=2&amp;q=record.microformPublications.identifier%3AM403&amp;sort=title%3Aasc" TargetMode="External"/><Relationship Id="rId1202" Type="http://schemas.openxmlformats.org/officeDocument/2006/relationships/hyperlink" Target="https://familysearch.org/search/collection/2068326" TargetMode="External"/><Relationship Id="rId2600" Type="http://schemas.openxmlformats.org/officeDocument/2006/relationships/hyperlink" Target="https://search.ancestryinstitution.com/aird/search/db.aspx?dbid=2503" TargetMode="External"/><Relationship Id="rId3167" Type="http://schemas.openxmlformats.org/officeDocument/2006/relationships/hyperlink" Target="https://catalog.archives.gov/search-within/6037971" TargetMode="External"/><Relationship Id="rId295" Type="http://schemas.openxmlformats.org/officeDocument/2006/relationships/hyperlink" Target="https://catalog.archives.gov/search?q=*:*&amp;f.ancestorNaIds=4527056" TargetMode="External"/><Relationship Id="rId3374" Type="http://schemas.openxmlformats.org/officeDocument/2006/relationships/hyperlink" Target="https://catalog.archives.gov/search?q=*:*&amp;f.ancestorNaIds=82510610&amp;sort=naIdSort%20asc" TargetMode="External"/><Relationship Id="rId2183" Type="http://schemas.openxmlformats.org/officeDocument/2006/relationships/hyperlink" Target="https://catalog.archives.gov/search-within/576250" TargetMode="External"/><Relationship Id="rId2390" Type="http://schemas.openxmlformats.org/officeDocument/2006/relationships/hyperlink" Target="https://search.ancestryinstitution.com/aird/search/db.aspx?dbid=2500" TargetMode="External"/><Relationship Id="rId3027" Type="http://schemas.openxmlformats.org/officeDocument/2006/relationships/hyperlink" Target="https://catalog.archives.gov/search?q=*:*&amp;f.ancestorNaIds=4706555&amp;sort=titleSort%20asc" TargetMode="External"/><Relationship Id="rId3234" Type="http://schemas.openxmlformats.org/officeDocument/2006/relationships/hyperlink" Target="http://familysearch.org/" TargetMode="External"/><Relationship Id="rId3441" Type="http://schemas.openxmlformats.org/officeDocument/2006/relationships/hyperlink" Target="https://aad.archives.gov/aad/series-description.jsp?s=574&amp;cat=SB81&amp;bc=sb,sl" TargetMode="External"/><Relationship Id="rId155" Type="http://schemas.openxmlformats.org/officeDocument/2006/relationships/hyperlink" Target="https://search.ancestryinstitution.com/aird/search/db.aspx?dbid=5309" TargetMode="External"/><Relationship Id="rId362" Type="http://schemas.openxmlformats.org/officeDocument/2006/relationships/hyperlink" Target="https://www.familysearch.org/search/collection/2423050" TargetMode="External"/><Relationship Id="rId2043" Type="http://schemas.openxmlformats.org/officeDocument/2006/relationships/hyperlink" Target="https://catalog.archives.gov/search?q=m1949%20fold3&amp;f.oldScope=online&amp;f.level=fileunit&amp;f.recordGroupNoCollectionId=260" TargetMode="External"/><Relationship Id="rId2250" Type="http://schemas.openxmlformats.org/officeDocument/2006/relationships/hyperlink" Target="https://search.ancestryinstitution.com/aird/search/db.aspx?dbid=3998" TargetMode="External"/><Relationship Id="rId3301" Type="http://schemas.openxmlformats.org/officeDocument/2006/relationships/hyperlink" Target="https://search.ancestryinstitution.com/aird/search/db.aspx?dbid=2238" TargetMode="External"/><Relationship Id="rId222" Type="http://schemas.openxmlformats.org/officeDocument/2006/relationships/hyperlink" Target="https://search.ancestryinstitution.com/aird/search/db.aspx?dbid=1143" TargetMode="External"/><Relationship Id="rId2110" Type="http://schemas.openxmlformats.org/officeDocument/2006/relationships/hyperlink" Target="https://catalog.archives.gov/search?q=*:*&amp;f.ancestorNaIds=594996&amp;sort=naIdSort%20asc" TargetMode="External"/><Relationship Id="rId1669" Type="http://schemas.openxmlformats.org/officeDocument/2006/relationships/hyperlink" Target="https://search.ancestryinstitution.com/search/db.aspx?dbid=1629" TargetMode="External"/><Relationship Id="rId1876" Type="http://schemas.openxmlformats.org/officeDocument/2006/relationships/hyperlink" Target="https://www.fold3.com/title/459/photos-ww-ii-japanese" TargetMode="External"/><Relationship Id="rId2927" Type="http://schemas.openxmlformats.org/officeDocument/2006/relationships/hyperlink" Target="https://search.ancestryinstitution.com/aird/search/db.aspx?dbid=2512" TargetMode="External"/><Relationship Id="rId3091" Type="http://schemas.openxmlformats.org/officeDocument/2006/relationships/hyperlink" Target="https://search.ancestryinstitution.com/aird/search/db.aspx?dbid=2503" TargetMode="External"/><Relationship Id="rId1529" Type="http://schemas.openxmlformats.org/officeDocument/2006/relationships/hyperlink" Target="https://familysearch.org/search/collection/2075263" TargetMode="External"/><Relationship Id="rId1736" Type="http://schemas.openxmlformats.org/officeDocument/2006/relationships/hyperlink" Target="https://search.ancestryinstitution.com/aird/search/db.aspx?dbid=7949" TargetMode="External"/><Relationship Id="rId1943" Type="http://schemas.openxmlformats.org/officeDocument/2006/relationships/hyperlink" Target="https://search.ancestryinstitution.com/aird/search/db.aspx?dbid=2208" TargetMode="External"/><Relationship Id="rId28" Type="http://schemas.openxmlformats.org/officeDocument/2006/relationships/hyperlink" Target="https://familysearch.org/search/collection/2442761" TargetMode="External"/><Relationship Id="rId1803" Type="http://schemas.openxmlformats.org/officeDocument/2006/relationships/hyperlink" Target="https://search.ancestryinstitution.com/aird/search/db.aspx?dbid=1193" TargetMode="External"/><Relationship Id="rId689" Type="http://schemas.openxmlformats.org/officeDocument/2006/relationships/hyperlink" Target="https://catalog.archives.gov/search?q=*:*&amp;f.ancestorNaIds=2668739&amp;sort=naIdSort%20asc" TargetMode="External"/><Relationship Id="rId896" Type="http://schemas.openxmlformats.org/officeDocument/2006/relationships/hyperlink" Target="https://search.ancestryinstitution.com/aird/search/db.aspx?dbid=9220" TargetMode="External"/><Relationship Id="rId2577" Type="http://schemas.openxmlformats.org/officeDocument/2006/relationships/hyperlink" Target="https://catalog.archives.gov/search?q=*:*&amp;f.ancestorNaIds=2292803" TargetMode="External"/><Relationship Id="rId2784" Type="http://schemas.openxmlformats.org/officeDocument/2006/relationships/hyperlink" Target="https://search.ancestryinstitution.com/aird/search/db.aspx?dbid=2500" TargetMode="External"/><Relationship Id="rId549" Type="http://schemas.openxmlformats.org/officeDocument/2006/relationships/hyperlink" Target="https://www.familysearch.org/search/collection/2072744" TargetMode="External"/><Relationship Id="rId756" Type="http://schemas.openxmlformats.org/officeDocument/2006/relationships/hyperlink" Target="https://catalog.archives.gov/search?q=A3671&amp;f.ancestorNaIds=2924318&amp;sort=naIdSort%20asc" TargetMode="External"/><Relationship Id="rId1179" Type="http://schemas.openxmlformats.org/officeDocument/2006/relationships/hyperlink" Target="https://search.ancestryinstitution.com/aird/search/db.aspx?dbid=7590" TargetMode="External"/><Relationship Id="rId1386" Type="http://schemas.openxmlformats.org/officeDocument/2006/relationships/hyperlink" Target="http://www.fold3.com/title_821/" TargetMode="External"/><Relationship Id="rId1593" Type="http://schemas.openxmlformats.org/officeDocument/2006/relationships/hyperlink" Target="https://familysearch.org/search/collection/1849623" TargetMode="External"/><Relationship Id="rId2437" Type="http://schemas.openxmlformats.org/officeDocument/2006/relationships/hyperlink" Target="https://catalog.archives.gov/search?q=*:*&amp;f.ancestorNaIds=1223643&amp;sort=naIdSort%20asc" TargetMode="External"/><Relationship Id="rId2991" Type="http://schemas.openxmlformats.org/officeDocument/2006/relationships/hyperlink" Target="https://www.familysearch.org/search/catalog/3303033" TargetMode="External"/><Relationship Id="rId409" Type="http://schemas.openxmlformats.org/officeDocument/2006/relationships/hyperlink" Target="https://catalog.archives.gov/search?q=*:*&amp;f.ancestorNaIds=4492476&amp;sort=naIdSort%20asc" TargetMode="External"/><Relationship Id="rId963" Type="http://schemas.openxmlformats.org/officeDocument/2006/relationships/hyperlink" Target="https://ancestry.com/" TargetMode="External"/><Relationship Id="rId1039" Type="http://schemas.openxmlformats.org/officeDocument/2006/relationships/hyperlink" Target="https://catalog.archives.gov/search?q=A4055&amp;f.ancestorNaIds=2839629" TargetMode="External"/><Relationship Id="rId1246" Type="http://schemas.openxmlformats.org/officeDocument/2006/relationships/hyperlink" Target="https://familysearch.org/search/collection/1932389" TargetMode="External"/><Relationship Id="rId2644" Type="http://schemas.openxmlformats.org/officeDocument/2006/relationships/hyperlink" Target="https://search.ancestryinstitution.com/aird/search/db.aspx?dbid=2503" TargetMode="External"/><Relationship Id="rId2851" Type="http://schemas.openxmlformats.org/officeDocument/2006/relationships/hyperlink" Target="https://catalog.archives.gov/search-within/4486976" TargetMode="External"/><Relationship Id="rId92" Type="http://schemas.openxmlformats.org/officeDocument/2006/relationships/hyperlink" Target="https://catalog.archives.gov/search-within/2843035?availableOnline=true&amp;sort=naId%3Aasc" TargetMode="External"/><Relationship Id="rId616" Type="http://schemas.openxmlformats.org/officeDocument/2006/relationships/hyperlink" Target="https://catalog.archives.gov/search?q=*:*&amp;f.ancestorNaIds=3678982" TargetMode="External"/><Relationship Id="rId823" Type="http://schemas.openxmlformats.org/officeDocument/2006/relationships/hyperlink" Target="https://catalog.archives.gov/search?q=A3769&amp;f.ancestorNaIds=2825761&amp;sort=naIdSort%20asc" TargetMode="External"/><Relationship Id="rId1453" Type="http://schemas.openxmlformats.org/officeDocument/2006/relationships/hyperlink" Target="https://catalog.archives.gov/search?q=M666&amp;f.ancestorNaIds=300368" TargetMode="External"/><Relationship Id="rId1660" Type="http://schemas.openxmlformats.org/officeDocument/2006/relationships/hyperlink" Target="https://catalog.archives.gov/search?q=*:*&amp;f.ancestorNaIds=251747&amp;sort=naIdSort%20asc&amp;f.oldScope=online" TargetMode="External"/><Relationship Id="rId2504" Type="http://schemas.openxmlformats.org/officeDocument/2006/relationships/hyperlink" Target="https://search.ancestryinstitution.com/aird/search/db.aspx?dbid=2500" TargetMode="External"/><Relationship Id="rId2711" Type="http://schemas.openxmlformats.org/officeDocument/2006/relationships/hyperlink" Target="https://search.ancestryinstitution.com/aird/search/db.aspx?dbid=2505" TargetMode="External"/><Relationship Id="rId1106" Type="http://schemas.openxmlformats.org/officeDocument/2006/relationships/hyperlink" Target="https://ancestry.com/" TargetMode="External"/><Relationship Id="rId1313" Type="http://schemas.openxmlformats.org/officeDocument/2006/relationships/hyperlink" Target="https://search.ancestryinstitution.com/aird/search/db.aspx?dbid=2344" TargetMode="External"/><Relationship Id="rId1520" Type="http://schemas.openxmlformats.org/officeDocument/2006/relationships/hyperlink" Target="https://search.ancestryinstitution.com/aird/search/db.aspx?dbid=1264" TargetMode="External"/><Relationship Id="rId3278" Type="http://schemas.openxmlformats.org/officeDocument/2006/relationships/hyperlink" Target="https://catalog.archives.gov/search?q=*:*&amp;f.ancestorNaIds=7644732&amp;sort=naIdSort%20asc" TargetMode="External"/><Relationship Id="rId3485" Type="http://schemas.openxmlformats.org/officeDocument/2006/relationships/hyperlink" Target="https://catalog.archives.gov/search?q=*:*&amp;f.ancestorNaIds=4477487&amp;sort=naIdSort%20asc" TargetMode="External"/><Relationship Id="rId199" Type="http://schemas.openxmlformats.org/officeDocument/2006/relationships/hyperlink" Target="https://catalog.archives.gov/search-within/654530?q=record.microformPublications.identifier%3AM1290&amp;sort=title%3Aasc" TargetMode="External"/><Relationship Id="rId2087" Type="http://schemas.openxmlformats.org/officeDocument/2006/relationships/hyperlink" Target="https://search.ancestryinstitution.com/aird/search/db.aspx?dbid=1105" TargetMode="External"/><Relationship Id="rId2294" Type="http://schemas.openxmlformats.org/officeDocument/2006/relationships/hyperlink" Target="https://catalog.archives.gov/search?q=*:*&amp;f.ancestorNaIds=638273" TargetMode="External"/><Relationship Id="rId3138" Type="http://schemas.openxmlformats.org/officeDocument/2006/relationships/hyperlink" Target="https://www.fold3.com/title_816/wwii_draft_registration_cards" TargetMode="External"/><Relationship Id="rId3345" Type="http://schemas.openxmlformats.org/officeDocument/2006/relationships/hyperlink" Target="https://search.ancestryinstitution.com/aird/search/db.aspx?dbid=2280" TargetMode="External"/><Relationship Id="rId266" Type="http://schemas.openxmlformats.org/officeDocument/2006/relationships/hyperlink" Target="https://search.ancestryinstitution.com/aird/search/db.aspx?dbid=60420" TargetMode="External"/><Relationship Id="rId473" Type="http://schemas.openxmlformats.org/officeDocument/2006/relationships/hyperlink" Target="https://www.familysearch.org/search/collection/2426314" TargetMode="External"/><Relationship Id="rId680" Type="http://schemas.openxmlformats.org/officeDocument/2006/relationships/hyperlink" Target="https://search.ancestryinstitution.com/aird/search/db.aspx?dbid=9220" TargetMode="External"/><Relationship Id="rId2154" Type="http://schemas.openxmlformats.org/officeDocument/2006/relationships/hyperlink" Target="https://catalog.archives.gov/search?q=*:*&amp;f.parentNaId=566157&amp;f.level=fileUnit&amp;sort=naIdSort%20asc" TargetMode="External"/><Relationship Id="rId2361" Type="http://schemas.openxmlformats.org/officeDocument/2006/relationships/hyperlink" Target="https://catalog.archives.gov/search?q=*:*&amp;f.ancestorNaIds=785956&amp;sort=naIdSort%20asc&amp;f.level=fileunit" TargetMode="External"/><Relationship Id="rId3205" Type="http://schemas.openxmlformats.org/officeDocument/2006/relationships/hyperlink" Target="https://www.familysearch.org/wiki/en/Missouri_Naturalization_and_Citizenship" TargetMode="External"/><Relationship Id="rId3412" Type="http://schemas.openxmlformats.org/officeDocument/2006/relationships/hyperlink" Target="https://catalog.archives.gov/search?q=*:*&amp;f.ancestorNaIds=24200417" TargetMode="External"/><Relationship Id="rId126" Type="http://schemas.openxmlformats.org/officeDocument/2006/relationships/hyperlink" Target="https://catalog.archives.gov/search-within/2771912?availableOnline=true&amp;sort=naId%3Aasc" TargetMode="External"/><Relationship Id="rId333" Type="http://schemas.openxmlformats.org/officeDocument/2006/relationships/hyperlink" Target="http://familysearch.org/" TargetMode="External"/><Relationship Id="rId540" Type="http://schemas.openxmlformats.org/officeDocument/2006/relationships/hyperlink" Target="https://catalog.archives.gov/search?q=*:*&amp;f.ancestorNaIds=4005566&amp;sort=naIdSort%20asc" TargetMode="External"/><Relationship Id="rId1170" Type="http://schemas.openxmlformats.org/officeDocument/2006/relationships/hyperlink" Target="https://catalog.archives.gov/search?q=C72&amp;f.ancestorNaIds=1661897" TargetMode="External"/><Relationship Id="rId2014" Type="http://schemas.openxmlformats.org/officeDocument/2006/relationships/hyperlink" Target="https://catalog.archives.gov/id/1135881" TargetMode="External"/><Relationship Id="rId2221" Type="http://schemas.openxmlformats.org/officeDocument/2006/relationships/hyperlink" Target="https://catalog.archives.gov/search?q=*:*&amp;f.ancestorNaIds=592779&amp;sort=naIdSort%20asc" TargetMode="External"/><Relationship Id="rId1030" Type="http://schemas.openxmlformats.org/officeDocument/2006/relationships/hyperlink" Target="https://catalog.archives.gov/search?q=A4039&amp;f.ancestorNaIds=3281790&amp;sort=naIdSort%20asc" TargetMode="External"/><Relationship Id="rId400" Type="http://schemas.openxmlformats.org/officeDocument/2006/relationships/hyperlink" Target="https://search.ancestryinstitution.com/search/db.aspx?dbid=1082" TargetMode="External"/><Relationship Id="rId1987" Type="http://schemas.openxmlformats.org/officeDocument/2006/relationships/hyperlink" Target="https://familysearch.org/search/collection/2297290" TargetMode="External"/><Relationship Id="rId1847" Type="http://schemas.openxmlformats.org/officeDocument/2006/relationships/hyperlink" Target="https://familysearch.org/search/collection/1877093" TargetMode="External"/><Relationship Id="rId1707" Type="http://schemas.openxmlformats.org/officeDocument/2006/relationships/hyperlink" Target="https://catalog.archives.gov/search?q=*:*&amp;f.parentNaId=305256&amp;f.level=fileUnit&amp;sort=naIdSort%20asc" TargetMode="External"/><Relationship Id="rId3062" Type="http://schemas.openxmlformats.org/officeDocument/2006/relationships/hyperlink" Target="https://catalog.archives.gov/search?q=*:*&amp;f.ancestorNaIds=5605027" TargetMode="External"/><Relationship Id="rId190" Type="http://schemas.openxmlformats.org/officeDocument/2006/relationships/hyperlink" Target="http://www.fold3.com/title_773/" TargetMode="External"/><Relationship Id="rId1914" Type="http://schemas.openxmlformats.org/officeDocument/2006/relationships/hyperlink" Target="https://search.ancestryinstitution.com/aird/search/db.aspx?dbid=1264" TargetMode="External"/><Relationship Id="rId2688" Type="http://schemas.openxmlformats.org/officeDocument/2006/relationships/hyperlink" Target="https://catalog.archives.gov/search?q=*:*&amp;f.ancestorNaIds=2173189&amp;sort=naIdSort%20asc" TargetMode="External"/><Relationship Id="rId2895" Type="http://schemas.openxmlformats.org/officeDocument/2006/relationships/hyperlink" Target="https://search.ancestryinstitution.com/aird/search/db.aspx?dbid=2509" TargetMode="External"/><Relationship Id="rId867" Type="http://schemas.openxmlformats.org/officeDocument/2006/relationships/hyperlink" Target="https://search.ancestryinstitution.com/aird/search/db.aspx?dbid=9220" TargetMode="External"/><Relationship Id="rId1497" Type="http://schemas.openxmlformats.org/officeDocument/2006/relationships/hyperlink" Target="https://familysearch.org/search/collection/2075263" TargetMode="External"/><Relationship Id="rId2548" Type="http://schemas.openxmlformats.org/officeDocument/2006/relationships/hyperlink" Target="https://www.fold3.com/title_816/wwii_draft_registration_cards" TargetMode="External"/><Relationship Id="rId2755" Type="http://schemas.openxmlformats.org/officeDocument/2006/relationships/hyperlink" Target="https://search.ancestryinstitution.com/aird/search/db.aspx?dbid=2506" TargetMode="External"/><Relationship Id="rId2962" Type="http://schemas.openxmlformats.org/officeDocument/2006/relationships/hyperlink" Target="https://catalog.archives.gov/search?q=*:*&amp;f.ancestorNaIds=4667733&amp;sort=naIdSort%20asc" TargetMode="External"/><Relationship Id="rId727" Type="http://schemas.openxmlformats.org/officeDocument/2006/relationships/hyperlink" Target="https://catalog.archives.gov/search?q=A3921&amp;f.ancestorNaIds=3335554&amp;sort=naIdSort%20asc" TargetMode="External"/><Relationship Id="rId934" Type="http://schemas.openxmlformats.org/officeDocument/2006/relationships/hyperlink" Target="https://catalog.archives.gov/search?q=*:*&amp;f.ancestorNaIds=2790616&amp;sort=naIdSort%20asc" TargetMode="External"/><Relationship Id="rId1357" Type="http://schemas.openxmlformats.org/officeDocument/2006/relationships/hyperlink" Target="https://catalog.archives.gov/search-within/300398?page=2&amp;q=record.microformPublications.identifier%3AM427&amp;sort=title%3Aasc" TargetMode="External"/><Relationship Id="rId1564" Type="http://schemas.openxmlformats.org/officeDocument/2006/relationships/hyperlink" Target="https://search.ancestryinstitution.com/aird/search/db.aspx?dbid=2401" TargetMode="External"/><Relationship Id="rId1771" Type="http://schemas.openxmlformats.org/officeDocument/2006/relationships/hyperlink" Target="https://search.ancestryinstitution.com/aird/search/db.aspx?dbid=7949" TargetMode="External"/><Relationship Id="rId2408" Type="http://schemas.openxmlformats.org/officeDocument/2006/relationships/hyperlink" Target="https://catalog.archives.gov/id/1137887" TargetMode="External"/><Relationship Id="rId2615" Type="http://schemas.openxmlformats.org/officeDocument/2006/relationships/hyperlink" Target="https://search.ancestryinstitution.com/aird/search/db.aspx?dbid=2503" TargetMode="External"/><Relationship Id="rId2822" Type="http://schemas.openxmlformats.org/officeDocument/2006/relationships/hyperlink" Target="https://catalog.archives.gov/search-within/4335337" TargetMode="External"/><Relationship Id="rId63" Type="http://schemas.openxmlformats.org/officeDocument/2006/relationships/hyperlink" Target="https://search.ancestryinstitution.com/aird/search/db.aspx?dbid=8945" TargetMode="External"/><Relationship Id="rId1217" Type="http://schemas.openxmlformats.org/officeDocument/2006/relationships/hyperlink" Target="https://search.ancestryinstitution.com/aird/search/db.aspx?dbid=7484" TargetMode="External"/><Relationship Id="rId1424" Type="http://schemas.openxmlformats.org/officeDocument/2006/relationships/hyperlink" Target="https://catalog.archives.gov/search?q=M597&amp;f.oldScope=(descriptions%20or%20online)&amp;f.level=series&amp;f.recordGroupNoCollectionId=29&amp;SearchType=advanced" TargetMode="External"/><Relationship Id="rId1631" Type="http://schemas.openxmlformats.org/officeDocument/2006/relationships/hyperlink" Target="http://www.fold3.com/title_833/" TargetMode="External"/><Relationship Id="rId3389" Type="http://schemas.openxmlformats.org/officeDocument/2006/relationships/hyperlink" Target="http://familysearch.org/" TargetMode="External"/><Relationship Id="rId2198" Type="http://schemas.openxmlformats.org/officeDocument/2006/relationships/hyperlink" Target="https://search.ancestryinstitution.com/aird/search/db.aspx?dbid=2509" TargetMode="External"/><Relationship Id="rId3249" Type="http://schemas.openxmlformats.org/officeDocument/2006/relationships/hyperlink" Target="https://catalog.archives.gov/search-within/7551469" TargetMode="External"/><Relationship Id="rId3456" Type="http://schemas.openxmlformats.org/officeDocument/2006/relationships/hyperlink" Target="https://catalog.archives.gov/search?q=P2293&amp;f.ancestorNaIds=559527" TargetMode="External"/><Relationship Id="rId377" Type="http://schemas.openxmlformats.org/officeDocument/2006/relationships/hyperlink" Target="https://catalog.archives.gov/search?q=*:*&amp;f.ancestorNaIds=4477273&amp;sort=naIdSort%20asc" TargetMode="External"/><Relationship Id="rId584" Type="http://schemas.openxmlformats.org/officeDocument/2006/relationships/hyperlink" Target="https://search.ancestryinstitution.com/aird/search/db.aspx?dbid=9220" TargetMode="External"/><Relationship Id="rId2058" Type="http://schemas.openxmlformats.org/officeDocument/2006/relationships/hyperlink" Target="https://familysearch.org/search/collection/2060123" TargetMode="External"/><Relationship Id="rId2265" Type="http://schemas.openxmlformats.org/officeDocument/2006/relationships/hyperlink" Target="https://catalog.archives.gov/search-within/611026" TargetMode="External"/><Relationship Id="rId3109" Type="http://schemas.openxmlformats.org/officeDocument/2006/relationships/hyperlink" Target="https://catalog.archives.gov/search-within/5717212" TargetMode="External"/><Relationship Id="rId237" Type="http://schemas.openxmlformats.org/officeDocument/2006/relationships/hyperlink" Target="http://www.footnote.com/title_880/" TargetMode="External"/><Relationship Id="rId791" Type="http://schemas.openxmlformats.org/officeDocument/2006/relationships/hyperlink" Target="https://search.ancestryinstitution.com/aird/search/db.aspx?dbid=9122" TargetMode="External"/><Relationship Id="rId1074" Type="http://schemas.openxmlformats.org/officeDocument/2006/relationships/hyperlink" Target="https://catalog.archives.gov/search?q=A4091&amp;f.ancestorNaIds=2990470&amp;sort=naIdSort%20asc" TargetMode="External"/><Relationship Id="rId2472" Type="http://schemas.openxmlformats.org/officeDocument/2006/relationships/hyperlink" Target="https://catalog.archives.gov/search?q=*:*&amp;f.ancestorNaIds=1261561&amp;sort=naIdSort%20asc" TargetMode="External"/><Relationship Id="rId3316" Type="http://schemas.openxmlformats.org/officeDocument/2006/relationships/hyperlink" Target="https://catalog.archives.gov/search?q=*:*&amp;f.ancestorNaIds=7820274&amp;sort=naIdSort%20asc" TargetMode="External"/><Relationship Id="rId3523" Type="http://schemas.openxmlformats.org/officeDocument/2006/relationships/hyperlink" Target="https://catalog.archives.gov/search?q=t1249%20Fold3%202017&amp;f.parentNaId=302021&amp;f.level=fileUnit&amp;sort=naIdSort%20asc" TargetMode="External"/><Relationship Id="rId444" Type="http://schemas.openxmlformats.org/officeDocument/2006/relationships/hyperlink" Target="https://catalog.archives.gov/search?q=*:*&amp;f.ancestorNaIds=4439118&amp;sort=naIdSort%20asc" TargetMode="External"/><Relationship Id="rId651" Type="http://schemas.openxmlformats.org/officeDocument/2006/relationships/hyperlink" Target="https://catalog.archives.gov/search?q=*:*&amp;f.ancestorNaIds=2353537" TargetMode="External"/><Relationship Id="rId1281" Type="http://schemas.openxmlformats.org/officeDocument/2006/relationships/hyperlink" Target="https://search.ancestryinstitution.com/aird/search/db.aspx?dbid=2322" TargetMode="External"/><Relationship Id="rId2125" Type="http://schemas.openxmlformats.org/officeDocument/2006/relationships/hyperlink" Target="http://www.footnote.com/title_863/" TargetMode="External"/><Relationship Id="rId2332" Type="http://schemas.openxmlformats.org/officeDocument/2006/relationships/hyperlink" Target="https://search.ancestryinstitution.com/aird/search/db.aspx?dbid=4903" TargetMode="External"/><Relationship Id="rId304" Type="http://schemas.openxmlformats.org/officeDocument/2006/relationships/hyperlink" Target="https://familysearch.org/search/collection/2193241" TargetMode="External"/><Relationship Id="rId511" Type="http://schemas.openxmlformats.org/officeDocument/2006/relationships/hyperlink" Target="https://search.ancestryinstitution.com/aird/search/db.aspx?dbid=8722" TargetMode="External"/><Relationship Id="rId1141" Type="http://schemas.openxmlformats.org/officeDocument/2006/relationships/hyperlink" Target="https://search.ancestryinstitution.com/aird/search/db.aspx?dbid=1042" TargetMode="External"/><Relationship Id="rId1001" Type="http://schemas.openxmlformats.org/officeDocument/2006/relationships/hyperlink" Target="https://catalog.archives.gov/search?q=A4003&amp;f.ancestorNaIds=3493135&amp;sort=naIdSort%20asc" TargetMode="External"/><Relationship Id="rId1958" Type="http://schemas.openxmlformats.org/officeDocument/2006/relationships/hyperlink" Target="https://catalog.archives.gov/search-within/300398?page=2&amp;q=record.microformPublications.identifier%3AM1820&amp;sort=title%3Aasc" TargetMode="External"/><Relationship Id="rId3173" Type="http://schemas.openxmlformats.org/officeDocument/2006/relationships/hyperlink" Target="https://catalog.archives.gov/search-within/6106282" TargetMode="External"/><Relationship Id="rId3380" Type="http://schemas.openxmlformats.org/officeDocument/2006/relationships/hyperlink" Target="https://catalog.archives.gov/search?q=*:*&amp;f.ancestorNaIds=83009111&amp;sort=naIdSort%20asc" TargetMode="External"/><Relationship Id="rId1818" Type="http://schemas.openxmlformats.org/officeDocument/2006/relationships/hyperlink" Target="https://www.ancestryinstitution.com/search/collections/1242/" TargetMode="External"/><Relationship Id="rId3033" Type="http://schemas.openxmlformats.org/officeDocument/2006/relationships/hyperlink" Target="https://catalog.archives.gov/search-within/4707087" TargetMode="External"/><Relationship Id="rId3240" Type="http://schemas.openxmlformats.org/officeDocument/2006/relationships/hyperlink" Target="http://familysearch.org/" TargetMode="External"/><Relationship Id="rId161" Type="http://schemas.openxmlformats.org/officeDocument/2006/relationships/hyperlink" Target="https://ancestry.com/" TargetMode="External"/><Relationship Id="rId2799" Type="http://schemas.openxmlformats.org/officeDocument/2006/relationships/hyperlink" Target="https://search.ancestryinstitution.com/aird/search/db.aspx?dbid=2500" TargetMode="External"/><Relationship Id="rId3100" Type="http://schemas.openxmlformats.org/officeDocument/2006/relationships/hyperlink" Target="https://www.familysearch.org/wiki/en/Rhode_Island_Taxation" TargetMode="External"/><Relationship Id="rId978" Type="http://schemas.openxmlformats.org/officeDocument/2006/relationships/hyperlink" Target="https://catalog.archives.gov/search?q=A3977&amp;f.ancestorNaIds=2681752&amp;sort=naIdSort%20asc" TargetMode="External"/><Relationship Id="rId2659" Type="http://schemas.openxmlformats.org/officeDocument/2006/relationships/hyperlink" Target="https://search.ancestryinstitution.com/aird/search/db.aspx?dbid=2503" TargetMode="External"/><Relationship Id="rId2866" Type="http://schemas.openxmlformats.org/officeDocument/2006/relationships/hyperlink" Target="https://catalog.archives.gov/search?q=*:*&amp;f.ancestorNaIds=4499444&amp;sort=titleSort%20asc" TargetMode="External"/><Relationship Id="rId838" Type="http://schemas.openxmlformats.org/officeDocument/2006/relationships/hyperlink" Target="https://search.ancestryinstitution.com/aird/search/db.aspx?dbid=9127" TargetMode="External"/><Relationship Id="rId1468" Type="http://schemas.openxmlformats.org/officeDocument/2006/relationships/hyperlink" Target="https://familysearch.org/search/collection/1932426" TargetMode="External"/><Relationship Id="rId1675" Type="http://schemas.openxmlformats.org/officeDocument/2006/relationships/hyperlink" Target="https://search.ancestry.com/search/db.aspx?dbid=1629" TargetMode="External"/><Relationship Id="rId1882" Type="http://schemas.openxmlformats.org/officeDocument/2006/relationships/hyperlink" Target="https://search.ancestryinstitution.com/aird/search/db.aspx?dbid=1131" TargetMode="External"/><Relationship Id="rId2519" Type="http://schemas.openxmlformats.org/officeDocument/2006/relationships/hyperlink" Target="https://search.ancestryinstitution.com/aird/search/db.aspx?dbid=1850" TargetMode="External"/><Relationship Id="rId2726" Type="http://schemas.openxmlformats.org/officeDocument/2006/relationships/hyperlink" Target="https://www.fold3.com/title_816/wwii_draft_registration_cards" TargetMode="External"/><Relationship Id="rId1328" Type="http://schemas.openxmlformats.org/officeDocument/2006/relationships/hyperlink" Target="https://search.ancestryinstitution.com/aird/search/db.aspx?dbid=2344" TargetMode="External"/><Relationship Id="rId1535" Type="http://schemas.openxmlformats.org/officeDocument/2006/relationships/hyperlink" Target="https://search.ancestryinstitution.com/aird/search/db.aspx?dbid=1264" TargetMode="External"/><Relationship Id="rId2933" Type="http://schemas.openxmlformats.org/officeDocument/2006/relationships/hyperlink" Target="https://search.ancestryinstitution.com/aird/search/db.aspx?dbid=2509" TargetMode="External"/><Relationship Id="rId905" Type="http://schemas.openxmlformats.org/officeDocument/2006/relationships/hyperlink" Target="https://catalog.archives.gov/search-within/3321471" TargetMode="External"/><Relationship Id="rId1742" Type="http://schemas.openxmlformats.org/officeDocument/2006/relationships/hyperlink" Target="https://familysearch.org/search/collection/2185163" TargetMode="External"/><Relationship Id="rId34" Type="http://schemas.openxmlformats.org/officeDocument/2006/relationships/hyperlink" Target="https://familysearch.org/search/collection/2443354" TargetMode="External"/><Relationship Id="rId1602" Type="http://schemas.openxmlformats.org/officeDocument/2006/relationships/hyperlink" Target="https://familysearch.org/search/collection/2250054" TargetMode="External"/><Relationship Id="rId488" Type="http://schemas.openxmlformats.org/officeDocument/2006/relationships/hyperlink" Target="https://catalog.archives.gov/search?q=*:*&amp;f.ancestorNaIds=4525485&amp;sort=naIdSort%20asc" TargetMode="External"/><Relationship Id="rId695" Type="http://schemas.openxmlformats.org/officeDocument/2006/relationships/hyperlink" Target="https://search.ancestryinstitution.com/search/db.aspx?dbid=8745" TargetMode="External"/><Relationship Id="rId2169" Type="http://schemas.openxmlformats.org/officeDocument/2006/relationships/hyperlink" Target="https://search.ancestryinstitution.com/aird/search/db.aspx?dbid=2509" TargetMode="External"/><Relationship Id="rId2376" Type="http://schemas.openxmlformats.org/officeDocument/2006/relationships/hyperlink" Target="https://familysearch.org/search/collection/2187007" TargetMode="External"/><Relationship Id="rId2583" Type="http://schemas.openxmlformats.org/officeDocument/2006/relationships/hyperlink" Target="https://catalog.archives.gov/search?q=*:*&amp;f.ancestorNaIds=2385492&amp;sort=naIdSort%20asc" TargetMode="External"/><Relationship Id="rId2790" Type="http://schemas.openxmlformats.org/officeDocument/2006/relationships/hyperlink" Target="https://search.ancestryinstitution.com/aird/search/db.aspx?dbid=2501" TargetMode="External"/><Relationship Id="rId3427" Type="http://schemas.openxmlformats.org/officeDocument/2006/relationships/hyperlink" Target="https://familysearch.org/search/collection/2127918" TargetMode="External"/><Relationship Id="rId348" Type="http://schemas.openxmlformats.org/officeDocument/2006/relationships/hyperlink" Target="https://www.ancestry.com/search/collections/nonpopcensus/" TargetMode="External"/><Relationship Id="rId555" Type="http://schemas.openxmlformats.org/officeDocument/2006/relationships/hyperlink" Target="https://search.ancestryinstitution.com/search/db.aspx?dbid=8722" TargetMode="External"/><Relationship Id="rId762" Type="http://schemas.openxmlformats.org/officeDocument/2006/relationships/hyperlink" Target="https://catalog.archives.gov/search?q=A3677&amp;f.ancestorNaIds=3039651&amp;sort=naIdSort%20asc" TargetMode="External"/><Relationship Id="rId1185" Type="http://schemas.openxmlformats.org/officeDocument/2006/relationships/hyperlink" Target="https://catalog.archives.gov/search?q=*:*&amp;f.ancestorNaIds=2945495&amp;sort=naIdSort%20asc" TargetMode="External"/><Relationship Id="rId1392" Type="http://schemas.openxmlformats.org/officeDocument/2006/relationships/hyperlink" Target="http://www.fold3.com/title_800/" TargetMode="External"/><Relationship Id="rId2029" Type="http://schemas.openxmlformats.org/officeDocument/2006/relationships/hyperlink" Target="https://catalog.archives.gov/search?q=*:*&amp;f.ancestorNaIds=581096&amp;sort=naIdSort%20asc" TargetMode="External"/><Relationship Id="rId2236" Type="http://schemas.openxmlformats.org/officeDocument/2006/relationships/hyperlink" Target="https://search.ancestryinstitution.com/aird/search/db.aspx?dbid=1002" TargetMode="External"/><Relationship Id="rId2443" Type="http://schemas.openxmlformats.org/officeDocument/2006/relationships/hyperlink" Target="https://catalog.archives.gov/search?q=*:*&amp;f.ancestorNaIds=1226169&amp;sort=naIdSort%20asc" TargetMode="External"/><Relationship Id="rId2650" Type="http://schemas.openxmlformats.org/officeDocument/2006/relationships/hyperlink" Target="https://catalog.archives.gov/search?q=*:*&amp;f.ancestorNaIds=2602422&amp;sort=naIdSort%20asc" TargetMode="External"/><Relationship Id="rId208" Type="http://schemas.openxmlformats.org/officeDocument/2006/relationships/hyperlink" Target="https://catalog.archives.gov/search?q=M1903&amp;recordGroupNumber=105&amp;availableOnline=true&amp;dataSource=description" TargetMode="External"/><Relationship Id="rId415" Type="http://schemas.openxmlformats.org/officeDocument/2006/relationships/hyperlink" Target="https://www.familysearch.org/search/collection/2421787" TargetMode="External"/><Relationship Id="rId622" Type="http://schemas.openxmlformats.org/officeDocument/2006/relationships/hyperlink" Target="https://search.ancestryinstitution.com/aird/search/db.aspx?dbid=8769" TargetMode="External"/><Relationship Id="rId1045" Type="http://schemas.openxmlformats.org/officeDocument/2006/relationships/hyperlink" Target="https://catalog.archives.gov/search?q=A4064&amp;f.ancestorNaIds=3174907&amp;sort=naIdSort%20asc" TargetMode="External"/><Relationship Id="rId1252" Type="http://schemas.openxmlformats.org/officeDocument/2006/relationships/hyperlink" Target="https://familysearch.org/search/collection/1987567" TargetMode="External"/><Relationship Id="rId2303" Type="http://schemas.openxmlformats.org/officeDocument/2006/relationships/hyperlink" Target="https://search.ancestryinstitution.com/aird/search/db.aspx?dbid=2507" TargetMode="External"/><Relationship Id="rId2510" Type="http://schemas.openxmlformats.org/officeDocument/2006/relationships/hyperlink" Target="https://search.ancestryinstitution.com/aird/search/db.aspx?dbid=1850" TargetMode="External"/><Relationship Id="rId1112" Type="http://schemas.openxmlformats.org/officeDocument/2006/relationships/hyperlink" Target="https://catalog.archives.gov/search?q=A4145&amp;f.ancestorNaIds=3249881&amp;sort=naIdSort%20asc" TargetMode="External"/><Relationship Id="rId3077" Type="http://schemas.openxmlformats.org/officeDocument/2006/relationships/hyperlink" Target="https://catalog.archives.gov/search-within/5664159" TargetMode="External"/><Relationship Id="rId3284" Type="http://schemas.openxmlformats.org/officeDocument/2006/relationships/hyperlink" Target="https://www.fold3.com/title_816/wwii_draft_registration_cards" TargetMode="External"/><Relationship Id="rId1929" Type="http://schemas.openxmlformats.org/officeDocument/2006/relationships/hyperlink" Target="https://www.fold3.com/title/53/civil-war-service-records-cmsr-union-nebraska" TargetMode="External"/><Relationship Id="rId2093" Type="http://schemas.openxmlformats.org/officeDocument/2006/relationships/hyperlink" Target="https://catalog.archives.gov/search?q=M2079&amp;f.ancestorNaIds=605894" TargetMode="External"/><Relationship Id="rId3491" Type="http://schemas.openxmlformats.org/officeDocument/2006/relationships/hyperlink" Target="https://search.ancestryinstitution.com/aird/search/db.aspx?dbid=8842" TargetMode="External"/><Relationship Id="rId3144" Type="http://schemas.openxmlformats.org/officeDocument/2006/relationships/hyperlink" Target="https://familysearch.org/search/collection/2137708" TargetMode="External"/><Relationship Id="rId3351" Type="http://schemas.openxmlformats.org/officeDocument/2006/relationships/hyperlink" Target="https://www.familysearch.org/search/collection/2075263" TargetMode="External"/><Relationship Id="rId272" Type="http://schemas.openxmlformats.org/officeDocument/2006/relationships/hyperlink" Target="https://search.ancestryinstitution.com/aird/search/db.aspx?dbid=2502" TargetMode="External"/><Relationship Id="rId2160" Type="http://schemas.openxmlformats.org/officeDocument/2006/relationships/hyperlink" Target="https://www.familysearch.org/wiki/en/Missouri_Naturalization_and_Citizenship" TargetMode="External"/><Relationship Id="rId3004" Type="http://schemas.openxmlformats.org/officeDocument/2006/relationships/hyperlink" Target="https://catalog.archives.gov/search?q=*:*&amp;f.ancestorNaIds=4696816&amp;sort=naIdSort%20asc" TargetMode="External"/><Relationship Id="rId3211" Type="http://schemas.openxmlformats.org/officeDocument/2006/relationships/hyperlink" Target="https://catalog.archives.gov/search-within/6883383" TargetMode="External"/><Relationship Id="rId132" Type="http://schemas.openxmlformats.org/officeDocument/2006/relationships/hyperlink" Target="https://catalog.archives.gov/search-within/2922359?availableOnline=true&amp;sort=naId%3Aasc" TargetMode="External"/><Relationship Id="rId2020" Type="http://schemas.openxmlformats.org/officeDocument/2006/relationships/hyperlink" Target="https://catalog.archives.gov/search?q=M1923&amp;f.oldScope=online&amp;f.level=fileunit&amp;SearchType=advanced&amp;f.recordGroupNoCollectionId=260" TargetMode="External"/><Relationship Id="rId1579" Type="http://schemas.openxmlformats.org/officeDocument/2006/relationships/hyperlink" Target="https://www.fold3.com/title/455/photos-franklin-d-roosevelt" TargetMode="External"/><Relationship Id="rId2977" Type="http://schemas.openxmlformats.org/officeDocument/2006/relationships/hyperlink" Target="https://catalog.archives.gov/search?q=*:*&amp;f.ancestorNaIds=4688362&amp;sort=naIdSort%20asc" TargetMode="External"/><Relationship Id="rId949" Type="http://schemas.openxmlformats.org/officeDocument/2006/relationships/hyperlink" Target="https://catalog.archives.gov/search?q=A3947&amp;f.ancestorNaIds=2788521&amp;sort=naIdSort%20asc" TargetMode="External"/><Relationship Id="rId1786" Type="http://schemas.openxmlformats.org/officeDocument/2006/relationships/hyperlink" Target="https://catalog.archives.gov/search?q=M1524&amp;f.ancestorNaIds=618171&amp;sort=naIdSort%20asc" TargetMode="External"/><Relationship Id="rId1993" Type="http://schemas.openxmlformats.org/officeDocument/2006/relationships/hyperlink" Target="https://catalog.archives.gov/search?q=M1876&amp;f.ancestorNaIds=2791152" TargetMode="External"/><Relationship Id="rId2837" Type="http://schemas.openxmlformats.org/officeDocument/2006/relationships/hyperlink" Target="https://catalog.archives.gov/search?q=*:*&amp;f.ancestorNaIds=4477677&amp;sort=naIdSort%20asc" TargetMode="External"/><Relationship Id="rId78" Type="http://schemas.openxmlformats.org/officeDocument/2006/relationships/hyperlink" Target="https://catalog.archives.gov/search-within/2838489?availableOnline=true&amp;sort=naId%3Aasc" TargetMode="External"/><Relationship Id="rId809" Type="http://schemas.openxmlformats.org/officeDocument/2006/relationships/hyperlink" Target="https://catalog.archives.gov/id/3033378" TargetMode="External"/><Relationship Id="rId1439" Type="http://schemas.openxmlformats.org/officeDocument/2006/relationships/hyperlink" Target="https://catalog.archives.gov/search?q=M619&amp;f.ancestorNaIds=300368" TargetMode="External"/><Relationship Id="rId1646" Type="http://schemas.openxmlformats.org/officeDocument/2006/relationships/hyperlink" Target="https://familysearch.org/search/collection/1888682" TargetMode="External"/><Relationship Id="rId1853" Type="http://schemas.openxmlformats.org/officeDocument/2006/relationships/hyperlink" Target="https://catalog.archives.gov/id/649436" TargetMode="External"/><Relationship Id="rId2904" Type="http://schemas.openxmlformats.org/officeDocument/2006/relationships/hyperlink" Target="https://search.ancestryinstitution.com/aird/search/db.aspx?dbid=2509" TargetMode="External"/><Relationship Id="rId1506" Type="http://schemas.openxmlformats.org/officeDocument/2006/relationships/hyperlink" Target="https://search.ancestryinstitution.com/aird/search/db.aspx?dbid=1264" TargetMode="External"/><Relationship Id="rId1713" Type="http://schemas.openxmlformats.org/officeDocument/2006/relationships/hyperlink" Target="https://search.ancestryinstitution.com/aird/search/db.aspx?dbid=2974" TargetMode="External"/><Relationship Id="rId1920" Type="http://schemas.openxmlformats.org/officeDocument/2006/relationships/hyperlink" Target="https://catalog.archives.gov/search?q=M1782&amp;f.level=fileunit&amp;f.recordGroupNoCollectionId=239" TargetMode="External"/><Relationship Id="rId599" Type="http://schemas.openxmlformats.org/officeDocument/2006/relationships/hyperlink" Target="https://catalog.archives.gov/search?q=*:*&amp;f.ancestorNaIds=2837559" TargetMode="External"/><Relationship Id="rId2487" Type="http://schemas.openxmlformats.org/officeDocument/2006/relationships/hyperlink" Target="https://search.ancestryinstitution.com/aird/search/db.aspx?dbid=2505" TargetMode="External"/><Relationship Id="rId2694" Type="http://schemas.openxmlformats.org/officeDocument/2006/relationships/hyperlink" Target="https://familysearch.org/search/collection/2174938" TargetMode="External"/><Relationship Id="rId459" Type="http://schemas.openxmlformats.org/officeDocument/2006/relationships/hyperlink" Target="https://search.ancestryinstitution.com/search/db.aspx?dbid=1277" TargetMode="External"/><Relationship Id="rId666" Type="http://schemas.openxmlformats.org/officeDocument/2006/relationships/hyperlink" Target="https://search.ancestryinstitution.com/aird/search/db.aspx?dbid=9220" TargetMode="External"/><Relationship Id="rId873" Type="http://schemas.openxmlformats.org/officeDocument/2006/relationships/hyperlink" Target="https://search.ancestryinstitution.com/aird/search/db.aspx?dbid=60882" TargetMode="External"/><Relationship Id="rId1089" Type="http://schemas.openxmlformats.org/officeDocument/2006/relationships/hyperlink" Target="https://catalog.archives.gov/search?q=A4112&amp;f.ancestorNaIds=2990238&amp;sort=naIdSort%20asc" TargetMode="External"/><Relationship Id="rId1296" Type="http://schemas.openxmlformats.org/officeDocument/2006/relationships/hyperlink" Target="https://search.ancestryinstitution.com/aird/search/db.aspx?dbid=1668" TargetMode="External"/><Relationship Id="rId2347" Type="http://schemas.openxmlformats.org/officeDocument/2006/relationships/hyperlink" Target="https://search.ancestryinstitution.com/aird/search/db.aspx?dbid=2508" TargetMode="External"/><Relationship Id="rId2554" Type="http://schemas.openxmlformats.org/officeDocument/2006/relationships/hyperlink" Target="https://www.familysearch.org/wiki/en/Louisiana,_Second_Registration_Draft_Cards_-_FamilySearch_Historical_Records" TargetMode="External"/><Relationship Id="rId319" Type="http://schemas.openxmlformats.org/officeDocument/2006/relationships/hyperlink" Target="http://familysearch.org/" TargetMode="External"/><Relationship Id="rId526" Type="http://schemas.openxmlformats.org/officeDocument/2006/relationships/hyperlink" Target="https://catalog.archives.gov/search?q=*:*&amp;f.ancestorNaIds=3997693&amp;sort=naIdSort%20asc" TargetMode="External"/><Relationship Id="rId1156" Type="http://schemas.openxmlformats.org/officeDocument/2006/relationships/hyperlink" Target="https://ancestry.com/" TargetMode="External"/><Relationship Id="rId1363" Type="http://schemas.openxmlformats.org/officeDocument/2006/relationships/hyperlink" Target="http://www.footnote.com/title_64/" TargetMode="External"/><Relationship Id="rId2207" Type="http://schemas.openxmlformats.org/officeDocument/2006/relationships/hyperlink" Target="https://familysearch.org/search/collection/2170637" TargetMode="External"/><Relationship Id="rId2761" Type="http://schemas.openxmlformats.org/officeDocument/2006/relationships/hyperlink" Target="https://catalog.archives.gov/search-within/3477743" TargetMode="External"/><Relationship Id="rId733" Type="http://schemas.openxmlformats.org/officeDocument/2006/relationships/hyperlink" Target="https://catalog.archives.gov/search?q=*:*&amp;f.ancestorNaIds=2723261&amp;sort=naIdSort%20asc" TargetMode="External"/><Relationship Id="rId940" Type="http://schemas.openxmlformats.org/officeDocument/2006/relationships/hyperlink" Target="https://search.ancestryinstitution.com/aird/search/db.aspx?dbid=1070" TargetMode="External"/><Relationship Id="rId1016" Type="http://schemas.openxmlformats.org/officeDocument/2006/relationships/hyperlink" Target="https://catalog.archives.gov/search?q=A4016&amp;f.ancestorNaIds=3284957&amp;sort=naIdSort%20asc" TargetMode="External"/><Relationship Id="rId1570" Type="http://schemas.openxmlformats.org/officeDocument/2006/relationships/hyperlink" Target="https://search.ancestryinstitution.com/aird/search/db.aspx?dbid=1165" TargetMode="External"/><Relationship Id="rId2414" Type="http://schemas.openxmlformats.org/officeDocument/2006/relationships/hyperlink" Target="https://search.ancestryinstitution.com/aird/search/db.aspx?dbid=2505" TargetMode="External"/><Relationship Id="rId2621" Type="http://schemas.openxmlformats.org/officeDocument/2006/relationships/hyperlink" Target="https://catalog.archives.gov/search?q=*:*&amp;f.ancestorNaIds=2554808&amp;sort=naIdSort%20asc&amp;f.level=fileunit" TargetMode="External"/><Relationship Id="rId800" Type="http://schemas.openxmlformats.org/officeDocument/2006/relationships/hyperlink" Target="https://catalog.archives.gov/search?q=A3727&amp;f.ancestorNaIds=2825766&amp;sort=naIdSort%20asc" TargetMode="External"/><Relationship Id="rId1223" Type="http://schemas.openxmlformats.org/officeDocument/2006/relationships/hyperlink" Target="https://catalog.archives.gov/search?q=M266&amp;f.ancestorNaIds=586957" TargetMode="External"/><Relationship Id="rId1430" Type="http://schemas.openxmlformats.org/officeDocument/2006/relationships/hyperlink" Target="http://www.footnote.com/title_875/" TargetMode="External"/><Relationship Id="rId3188" Type="http://schemas.openxmlformats.org/officeDocument/2006/relationships/hyperlink" Target="https://search.ancestryinstitution.com/aird/search/db.aspx?dbid=60593" TargetMode="External"/><Relationship Id="rId3395" Type="http://schemas.openxmlformats.org/officeDocument/2006/relationships/hyperlink" Target="https://search.ancestryinstitution.com/search/db.aspx?dbid=34666" TargetMode="External"/><Relationship Id="rId3048" Type="http://schemas.openxmlformats.org/officeDocument/2006/relationships/hyperlink" Target="https://catalog.archives.gov/search?q=*:*&amp;f.ancestorNaIds=5020052&amp;sort=naIdSort%20asc" TargetMode="External"/><Relationship Id="rId3255" Type="http://schemas.openxmlformats.org/officeDocument/2006/relationships/hyperlink" Target="http://familysearch.org/" TargetMode="External"/><Relationship Id="rId3462" Type="http://schemas.openxmlformats.org/officeDocument/2006/relationships/hyperlink" Target="https://catalog.archives.gov/search?q=*:*&amp;f.ancestorNaIds=4492734&amp;sort=naIdSort%20asc" TargetMode="External"/><Relationship Id="rId176" Type="http://schemas.openxmlformats.org/officeDocument/2006/relationships/hyperlink" Target="https://search.ancestryinstitution.com/aird/search/db.aspx?dbid=1277" TargetMode="External"/><Relationship Id="rId383" Type="http://schemas.openxmlformats.org/officeDocument/2006/relationships/hyperlink" Target="https://search.ancestryinstitution.com/search/db.aspx?dbid=8987" TargetMode="External"/><Relationship Id="rId590" Type="http://schemas.openxmlformats.org/officeDocument/2006/relationships/hyperlink" Target="https://search.ancestryinstitution.com/aird/search/db.aspx?dbid=9118" TargetMode="External"/><Relationship Id="rId2064" Type="http://schemas.openxmlformats.org/officeDocument/2006/relationships/hyperlink" Target="https://search.ancestryinstitution.com/aird/search/db.aspx?dbid=1107" TargetMode="External"/><Relationship Id="rId2271" Type="http://schemas.openxmlformats.org/officeDocument/2006/relationships/hyperlink" Target="https://search.ancestryinstitution.com/aird/search/db.aspx?dbid=60614" TargetMode="External"/><Relationship Id="rId3115" Type="http://schemas.openxmlformats.org/officeDocument/2006/relationships/hyperlink" Target="https://www.fold3.com/title_816/wwii_draft_registration_cards" TargetMode="External"/><Relationship Id="rId3322" Type="http://schemas.openxmlformats.org/officeDocument/2006/relationships/hyperlink" Target="https://catalog.archives.gov/search?q=*:*&amp;f.ancestorNaIds=7820310&amp;sort=naIdSort%20asc" TargetMode="External"/><Relationship Id="rId243" Type="http://schemas.openxmlformats.org/officeDocument/2006/relationships/hyperlink" Target="https://catalog.archives.gov/search?q=*:*&amp;f.ancestorNaIds=614781" TargetMode="External"/><Relationship Id="rId450" Type="http://schemas.openxmlformats.org/officeDocument/2006/relationships/hyperlink" Target="https://catalog.archives.gov/search?q=*:*&amp;f.ancestorNaIds=2574390&amp;sort=naIdSort%20asc" TargetMode="External"/><Relationship Id="rId1080" Type="http://schemas.openxmlformats.org/officeDocument/2006/relationships/hyperlink" Target="https://catalog.archives.gov/search?q=A4100&amp;f.ancestorNaIds=3431514&amp;sort=naIdSort%20asc" TargetMode="External"/><Relationship Id="rId2131" Type="http://schemas.openxmlformats.org/officeDocument/2006/relationships/hyperlink" Target="http://www.fold3.com/title_658/photos_vietnam_war_army/" TargetMode="External"/><Relationship Id="rId103" Type="http://schemas.openxmlformats.org/officeDocument/2006/relationships/hyperlink" Target="https://search.ancestryinstitution.com/aird/search/db.aspx?dbid=9112" TargetMode="External"/><Relationship Id="rId310" Type="http://schemas.openxmlformats.org/officeDocument/2006/relationships/hyperlink" Target="https://catalog.archives.gov/search?q=*:*&amp;f.ancestorNaIds=23904753" TargetMode="External"/><Relationship Id="rId1897" Type="http://schemas.openxmlformats.org/officeDocument/2006/relationships/hyperlink" Target="https://catalog.archives.gov/search?q=*:*&amp;f.ancestorNaIds=4529616&amp;sort=naIdSort%20asc" TargetMode="External"/><Relationship Id="rId2948" Type="http://schemas.openxmlformats.org/officeDocument/2006/relationships/hyperlink" Target="https://catalog.archives.gov/search?q=*:*&amp;f.ancestorNaIds=4576618&amp;sort=naIdSort%20asc" TargetMode="External"/><Relationship Id="rId1757" Type="http://schemas.openxmlformats.org/officeDocument/2006/relationships/hyperlink" Target="https://search.ancestryinstitution.com/aird/search/db.aspx?dbid=1070" TargetMode="External"/><Relationship Id="rId1964" Type="http://schemas.openxmlformats.org/officeDocument/2006/relationships/hyperlink" Target="https://search.ancestry.com/search/db.aspx?dbid=1107" TargetMode="External"/><Relationship Id="rId2808" Type="http://schemas.openxmlformats.org/officeDocument/2006/relationships/hyperlink" Target="https://search.ancestryinstitution.com/aird/search/db.aspx?dbid=2509" TargetMode="External"/><Relationship Id="rId49" Type="http://schemas.openxmlformats.org/officeDocument/2006/relationships/hyperlink" Target="https://search.ancestryinstitution.com/aird/search/db.aspx?dbid=1277" TargetMode="External"/><Relationship Id="rId1617" Type="http://schemas.openxmlformats.org/officeDocument/2006/relationships/hyperlink" Target="https://familysearch.org/search/collection/1936545" TargetMode="External"/><Relationship Id="rId1824" Type="http://schemas.openxmlformats.org/officeDocument/2006/relationships/hyperlink" Target="https://catalog.archives.gov/search?q=M1614&amp;f.level=fileUnit&amp;sort=naIdSort%20asc&amp;f.recordGroupNoCollectionId=LOS&amp;f.oldScope=online" TargetMode="External"/><Relationship Id="rId2598" Type="http://schemas.openxmlformats.org/officeDocument/2006/relationships/hyperlink" Target="https://search.ancestryinstitution.com/aird/search/db.aspx?dbid=2503" TargetMode="External"/><Relationship Id="rId777" Type="http://schemas.openxmlformats.org/officeDocument/2006/relationships/hyperlink" Target="https://search.ancestryinstitution.com/aird/search/db.aspx?dbid=9220" TargetMode="External"/><Relationship Id="rId984" Type="http://schemas.openxmlformats.org/officeDocument/2006/relationships/hyperlink" Target="https://search.ancestryinstitution.com/aird/search/db.aspx?dbid=8842" TargetMode="External"/><Relationship Id="rId2458" Type="http://schemas.openxmlformats.org/officeDocument/2006/relationships/hyperlink" Target="https://search.ancestryinstitution.com/aird/search/db.aspx?dbid=2995" TargetMode="External"/><Relationship Id="rId2665" Type="http://schemas.openxmlformats.org/officeDocument/2006/relationships/hyperlink" Target="https://search.ancestryinstitution.com/aird/search/db.aspx?dbid=2503" TargetMode="External"/><Relationship Id="rId2872" Type="http://schemas.openxmlformats.org/officeDocument/2006/relationships/hyperlink" Target="https://catalog.archives.gov/search?q=*:*&amp;f.ancestorNaIds=4499466&amp;sort=titleSort%20asc" TargetMode="External"/><Relationship Id="rId3509" Type="http://schemas.openxmlformats.org/officeDocument/2006/relationships/hyperlink" Target="https://www.familysearch.org/search/catalog/2287447" TargetMode="External"/><Relationship Id="rId637" Type="http://schemas.openxmlformats.org/officeDocument/2006/relationships/hyperlink" Target="https://search.ancestryinstitution.com/aird/search/db.aspx?dbid=9220" TargetMode="External"/><Relationship Id="rId844" Type="http://schemas.openxmlformats.org/officeDocument/2006/relationships/hyperlink" Target="https://catalog.archives.gov/id/3060135" TargetMode="External"/><Relationship Id="rId1267" Type="http://schemas.openxmlformats.org/officeDocument/2006/relationships/hyperlink" Target="https://search.ancestryinstitution.com/aird/search/db.aspx?dbid=2322" TargetMode="External"/><Relationship Id="rId1474" Type="http://schemas.openxmlformats.org/officeDocument/2006/relationships/hyperlink" Target="https://search.ancestryinstitution.com/aird/search/db.aspx?dbid=1225" TargetMode="External"/><Relationship Id="rId1681" Type="http://schemas.openxmlformats.org/officeDocument/2006/relationships/hyperlink" Target="https://www.ancestry.com/search/collections/navypensionapplications/" TargetMode="External"/><Relationship Id="rId2318" Type="http://schemas.openxmlformats.org/officeDocument/2006/relationships/hyperlink" Target="https://catalog.archives.gov/id/649183" TargetMode="External"/><Relationship Id="rId2525" Type="http://schemas.openxmlformats.org/officeDocument/2006/relationships/hyperlink" Target="https://catalog.archives.gov/search?q=*:*&amp;f.ancestorNaIds=2117769&amp;sort=naIdSort%20asc" TargetMode="External"/><Relationship Id="rId2732" Type="http://schemas.openxmlformats.org/officeDocument/2006/relationships/hyperlink" Target="https://catalog.archives.gov/search-within/2867049" TargetMode="External"/><Relationship Id="rId704" Type="http://schemas.openxmlformats.org/officeDocument/2006/relationships/hyperlink" Target="https://catalog.archives.gov/search?q=*:*&amp;f.ancestorNaIds=147968170&amp;sort=naIdSort%20asc" TargetMode="External"/><Relationship Id="rId911" Type="http://schemas.openxmlformats.org/officeDocument/2006/relationships/hyperlink" Target="https://ancestry.com/" TargetMode="External"/><Relationship Id="rId1127" Type="http://schemas.openxmlformats.org/officeDocument/2006/relationships/hyperlink" Target="https://catalog.archives.gov/search?q=A4169&amp;f.ancestorNaIds=3335533sort=naIdSort%20asc" TargetMode="External"/><Relationship Id="rId1334" Type="http://schemas.openxmlformats.org/officeDocument/2006/relationships/hyperlink" Target="https://catalog.archives.gov/search-within/300398?page=2&amp;q=record.microformPublications.identifier%3AM401&amp;sort=title%3Aasc" TargetMode="External"/><Relationship Id="rId1541" Type="http://schemas.openxmlformats.org/officeDocument/2006/relationships/hyperlink" Target="https://search.ancestryinstitution.com/aird/search/db.aspx?dbid=1264" TargetMode="External"/><Relationship Id="rId40" Type="http://schemas.openxmlformats.org/officeDocument/2006/relationships/hyperlink" Target="https://catalog.archives.gov/search-within/2767260?availableOnline=true&amp;sort=naId%3Aasc" TargetMode="External"/><Relationship Id="rId1401" Type="http://schemas.openxmlformats.org/officeDocument/2006/relationships/hyperlink" Target="https://catalog.archives.gov/search-within/654530?q=record.microformPublications.identifier%3AM552&amp;sort=title%3Aasc" TargetMode="External"/><Relationship Id="rId3299" Type="http://schemas.openxmlformats.org/officeDocument/2006/relationships/hyperlink" Target="https://search.ancestryinstitution.com/aird/search/db.aspx?dbid=2238" TargetMode="External"/><Relationship Id="rId3159" Type="http://schemas.openxmlformats.org/officeDocument/2006/relationships/hyperlink" Target="https://catalog.archives.gov/search?q=*:*&amp;f.ancestorNaIds=6037072&amp;sort=naIdSort%20asc" TargetMode="External"/><Relationship Id="rId3366" Type="http://schemas.openxmlformats.org/officeDocument/2006/relationships/hyperlink" Target="https://catalog.archives.gov/search?q=*:*&amp;f.ancestorNaIds=81449653&amp;sort=naIdSort%20asc" TargetMode="External"/><Relationship Id="rId287" Type="http://schemas.openxmlformats.org/officeDocument/2006/relationships/hyperlink" Target="https://catalog.archives.gov/search?q=*:*&amp;f.ancestorNaIds=2658546" TargetMode="External"/><Relationship Id="rId494" Type="http://schemas.openxmlformats.org/officeDocument/2006/relationships/hyperlink" Target="https://catalog.archives.gov/search?q=*:*&amp;f.ancestorNaIds=4526571&amp;sort=naIdSort%20asc" TargetMode="External"/><Relationship Id="rId2175" Type="http://schemas.openxmlformats.org/officeDocument/2006/relationships/hyperlink" Target="https://search.ancestryinstitution.com/aird/search/db.aspx?dbid=2504" TargetMode="External"/><Relationship Id="rId2382" Type="http://schemas.openxmlformats.org/officeDocument/2006/relationships/hyperlink" Target="https://familysearch.org/search/collection/2187007" TargetMode="External"/><Relationship Id="rId3019" Type="http://schemas.openxmlformats.org/officeDocument/2006/relationships/hyperlink" Target="https://search.ancestryinstitution.com/aird/search/db.aspx?dbid=2507" TargetMode="External"/><Relationship Id="rId3226" Type="http://schemas.openxmlformats.org/officeDocument/2006/relationships/hyperlink" Target="https://catalog.archives.gov/search-within/7551460" TargetMode="External"/><Relationship Id="rId147" Type="http://schemas.openxmlformats.org/officeDocument/2006/relationships/hyperlink" Target="https://search.ancestryinstitution.com/aird/search/db.aspx?dbid=8842" TargetMode="External"/><Relationship Id="rId354" Type="http://schemas.openxmlformats.org/officeDocument/2006/relationships/hyperlink" Target="https://catalog.archives.gov/search?q=*:*&amp;f.ancestorNaIds=4490795&amp;sort=naIdSort%20asc" TargetMode="External"/><Relationship Id="rId1191" Type="http://schemas.openxmlformats.org/officeDocument/2006/relationships/hyperlink" Target="https://catalog.archives.gov/search?q=M162&amp;f.ancestorNaIds=1518851" TargetMode="External"/><Relationship Id="rId2035" Type="http://schemas.openxmlformats.org/officeDocument/2006/relationships/hyperlink" Target="https://catalog.archives.gov/search?q=m1942%20and%20fold3&amp;f.level=fileunit&amp;f.locationIds=33&amp;f.oldScope=online&amp;f.recordGroupNoCollectionId=260" TargetMode="External"/><Relationship Id="rId3433" Type="http://schemas.openxmlformats.org/officeDocument/2006/relationships/hyperlink" Target="https://familysearch.org/search/collection/2127916" TargetMode="External"/><Relationship Id="rId561" Type="http://schemas.openxmlformats.org/officeDocument/2006/relationships/hyperlink" Target="https://catalog.archives.gov/search?q=*:*&amp;f.ancestorNaIds=2839260&amp;sort=naIdSort%20asc" TargetMode="External"/><Relationship Id="rId2242" Type="http://schemas.openxmlformats.org/officeDocument/2006/relationships/hyperlink" Target="https://search.ancestryinstitution.com/aird/search/db.aspx?dbid=1002" TargetMode="External"/><Relationship Id="rId3500" Type="http://schemas.openxmlformats.org/officeDocument/2006/relationships/hyperlink" Target="https://catalog.archives.gov/search?q=*:*&amp;f.ancestorNaIds=581096&amp;sort=naIdSort%20asc" TargetMode="External"/><Relationship Id="rId214" Type="http://schemas.openxmlformats.org/officeDocument/2006/relationships/hyperlink" Target="https://search.ancestryinstitution.com/aird/search/db.aspx?dbid=1928" TargetMode="External"/><Relationship Id="rId421" Type="http://schemas.openxmlformats.org/officeDocument/2006/relationships/hyperlink" Target="https://catalog.archives.gov/search?q=*:*&amp;f.ancestorNaIds=4497860&amp;sort=naIdSort%20asc" TargetMode="External"/><Relationship Id="rId1051" Type="http://schemas.openxmlformats.org/officeDocument/2006/relationships/hyperlink" Target="https://catalog.archives.gov/search?q=A40737&amp;f.ancestorNaIds=3033316&amp;sort=naIdSort%20asc" TargetMode="External"/><Relationship Id="rId2102" Type="http://schemas.openxmlformats.org/officeDocument/2006/relationships/hyperlink" Target="https://search.ancestryinstitution.com/aird/search/db.aspx?dbid=1992" TargetMode="External"/><Relationship Id="rId1868" Type="http://schemas.openxmlformats.org/officeDocument/2006/relationships/hyperlink" Target="https://catalog.archives.gov/search?q=*:*&amp;f.ancestorNaIds=4757903&amp;sort=naIdSort%20asc" TargetMode="External"/><Relationship Id="rId2919" Type="http://schemas.openxmlformats.org/officeDocument/2006/relationships/hyperlink" Target="https://search.ancestryinstitution.com/aird/search/db.aspx?dbid=2512" TargetMode="External"/><Relationship Id="rId3083" Type="http://schemas.openxmlformats.org/officeDocument/2006/relationships/hyperlink" Target="https://search.ancestryinstitution.com/aird/search/db.aspx?dbid=2501" TargetMode="External"/><Relationship Id="rId3290" Type="http://schemas.openxmlformats.org/officeDocument/2006/relationships/hyperlink" Target="https://search.ancestryinstitution.com/aird/search/db.aspx?dbid=2238" TargetMode="External"/><Relationship Id="rId1728" Type="http://schemas.openxmlformats.org/officeDocument/2006/relationships/hyperlink" Target="https://catalog.archives.gov/search?q=*:*&amp;f.ancestorNaIds=4449166&amp;sort=naIdSort%20asc" TargetMode="External"/><Relationship Id="rId1935" Type="http://schemas.openxmlformats.org/officeDocument/2006/relationships/hyperlink" Target="https://search.ancestryinstitution.com/aird/search/db.aspx?dbid=2344" TargetMode="External"/><Relationship Id="rId3150" Type="http://schemas.openxmlformats.org/officeDocument/2006/relationships/hyperlink" Target="https://catalog.archives.gov/search?q=*:*&amp;f.ancestorNaIds=6012496&amp;sort=naIdSort%20asc" TargetMode="External"/><Relationship Id="rId3010" Type="http://schemas.openxmlformats.org/officeDocument/2006/relationships/hyperlink" Target="https://catalog.archives.gov/search?q=*:*&amp;f.ancestorNaIds=4699298&amp;sort=naIdSort%20asc" TargetMode="External"/><Relationship Id="rId4" Type="http://schemas.openxmlformats.org/officeDocument/2006/relationships/hyperlink" Target="https://catalog.archives.gov/search-within/2922374?availableOnline=true&amp;sort=naId%3Aasc" TargetMode="External"/><Relationship Id="rId888" Type="http://schemas.openxmlformats.org/officeDocument/2006/relationships/hyperlink" Target="https://search.ancestryinstitution.com/aird/search/db.aspx?dbid=60882" TargetMode="External"/><Relationship Id="rId2569" Type="http://schemas.openxmlformats.org/officeDocument/2006/relationships/hyperlink" Target="https://search.ancestryinstitution.com/aird/search/db.aspx?dbid=2500" TargetMode="External"/><Relationship Id="rId2776" Type="http://schemas.openxmlformats.org/officeDocument/2006/relationships/hyperlink" Target="https://familysearch.org/search/collection/2191222" TargetMode="External"/><Relationship Id="rId2983" Type="http://schemas.openxmlformats.org/officeDocument/2006/relationships/hyperlink" Target="https://www.familysearch.org/search/catalog/3303033" TargetMode="External"/><Relationship Id="rId748" Type="http://schemas.openxmlformats.org/officeDocument/2006/relationships/hyperlink" Target="https://search.ancestryinstitution.com/aird/search/db.aspx?dbid=9128" TargetMode="External"/><Relationship Id="rId955" Type="http://schemas.openxmlformats.org/officeDocument/2006/relationships/hyperlink" Target="https://catalog.archives.gov/search?q=A3952&amp;f.ancestorNaIds=2788733&amp;sort=naIdSort%20asc" TargetMode="External"/><Relationship Id="rId1378" Type="http://schemas.openxmlformats.org/officeDocument/2006/relationships/hyperlink" Target="http://www.fold3.com/title_820/" TargetMode="External"/><Relationship Id="rId1585" Type="http://schemas.openxmlformats.org/officeDocument/2006/relationships/hyperlink" Target="http://www.footnote.com/title_879/" TargetMode="External"/><Relationship Id="rId1792" Type="http://schemas.openxmlformats.org/officeDocument/2006/relationships/hyperlink" Target="https://www.fold3.com/title/97/naturalization-index-ca-san-diego" TargetMode="External"/><Relationship Id="rId2429" Type="http://schemas.openxmlformats.org/officeDocument/2006/relationships/hyperlink" Target="https://catalog.archives.gov/search?q=*:*&amp;f.ancestorNaIds=1154553&amp;sort=naIdSort%20asc" TargetMode="External"/><Relationship Id="rId2636" Type="http://schemas.openxmlformats.org/officeDocument/2006/relationships/hyperlink" Target="https://search.ancestryinstitution.com/aird/search/db.aspx?dbid=1002" TargetMode="External"/><Relationship Id="rId2843" Type="http://schemas.openxmlformats.org/officeDocument/2006/relationships/hyperlink" Target="https://familysearch.org/search/collection/2137708" TargetMode="External"/><Relationship Id="rId84" Type="http://schemas.openxmlformats.org/officeDocument/2006/relationships/hyperlink" Target="https://catalog.archives.gov/search-within/2699819?availableOnline=true&amp;sort=naId%3Aasc" TargetMode="External"/><Relationship Id="rId608" Type="http://schemas.openxmlformats.org/officeDocument/2006/relationships/hyperlink" Target="https://ancestry.com/" TargetMode="External"/><Relationship Id="rId815" Type="http://schemas.openxmlformats.org/officeDocument/2006/relationships/hyperlink" Target="https://catalog.archives.gov/search?q=A43760&amp;f.ancestorNaIds=2694716&amp;sort=naIdSort%20asc" TargetMode="External"/><Relationship Id="rId1238" Type="http://schemas.openxmlformats.org/officeDocument/2006/relationships/hyperlink" Target="https://catalog.archives.gov/search?q=M270&amp;f.ancestorNaIds=586957" TargetMode="External"/><Relationship Id="rId1445" Type="http://schemas.openxmlformats.org/officeDocument/2006/relationships/hyperlink" Target="http://www.fold3.com/title_772/" TargetMode="External"/><Relationship Id="rId1652" Type="http://schemas.openxmlformats.org/officeDocument/2006/relationships/hyperlink" Target="https://search.ancestryinstitution.com/aird/search/db.aspx?dbid=1192" TargetMode="External"/><Relationship Id="rId1305" Type="http://schemas.openxmlformats.org/officeDocument/2006/relationships/hyperlink" Target="https://catalog.archives.gov/search?q=M384&amp;f.ancestorNaIds=300398&amp;sort=naIdSort%20asc" TargetMode="External"/><Relationship Id="rId2703" Type="http://schemas.openxmlformats.org/officeDocument/2006/relationships/hyperlink" Target="https://catalog.archives.gov/search?q=*:*&amp;f.ancestorNaIds=2767350&amp;sort=naIdSort%20asc" TargetMode="External"/><Relationship Id="rId2910" Type="http://schemas.openxmlformats.org/officeDocument/2006/relationships/hyperlink" Target="https://search.ancestryinstitution.com/aird/search/db.aspx?dbid=2509" TargetMode="External"/><Relationship Id="rId1512" Type="http://schemas.openxmlformats.org/officeDocument/2006/relationships/hyperlink" Target="https://search.ancestryinstitution.com/aird/search/db.aspx?dbid=1264" TargetMode="External"/><Relationship Id="rId11" Type="http://schemas.openxmlformats.org/officeDocument/2006/relationships/hyperlink" Target="https://search.ancestryinstitution.com/aird/search/db.aspx?dbid=9220" TargetMode="External"/><Relationship Id="rId398" Type="http://schemas.openxmlformats.org/officeDocument/2006/relationships/hyperlink" Target="https://familysearch.org/search/collection/2141027" TargetMode="External"/><Relationship Id="rId2079" Type="http://schemas.openxmlformats.org/officeDocument/2006/relationships/hyperlink" Target="https://catalog.archives.gov/search-within/300398?page=2&amp;q=record.microformPublications.identifier%3AM2004&amp;sort=title%3Aasc" TargetMode="External"/><Relationship Id="rId3477" Type="http://schemas.openxmlformats.org/officeDocument/2006/relationships/hyperlink" Target="https://www.fold3.com/title/20/census-us-federal-1930" TargetMode="External"/><Relationship Id="rId2286" Type="http://schemas.openxmlformats.org/officeDocument/2006/relationships/hyperlink" Target="http://www.fold3.com/title_765/" TargetMode="External"/><Relationship Id="rId2493" Type="http://schemas.openxmlformats.org/officeDocument/2006/relationships/hyperlink" Target="https://catalog.archives.gov/id/1565957" TargetMode="External"/><Relationship Id="rId3337" Type="http://schemas.openxmlformats.org/officeDocument/2006/relationships/hyperlink" Target="https://www.familysearch.org/wiki/en/Alaska,_Naturalization_Records_-_FamilySearch_Historical_Records" TargetMode="External"/><Relationship Id="rId258" Type="http://schemas.openxmlformats.org/officeDocument/2006/relationships/hyperlink" Target="https://search.ancestryinstitution.com/aird/search/db.aspx?dbid=9178" TargetMode="External"/><Relationship Id="rId465" Type="http://schemas.openxmlformats.org/officeDocument/2006/relationships/hyperlink" Target="https://search.ancestryinstitution.com/search/db.aspx?dbid=1247" TargetMode="External"/><Relationship Id="rId672" Type="http://schemas.openxmlformats.org/officeDocument/2006/relationships/hyperlink" Target="https://catalog.archives.gov/search?q=A3589&amp;f.ancestorNaIds=2663485&amp;sort=naIdSort%20asc" TargetMode="External"/><Relationship Id="rId1095" Type="http://schemas.openxmlformats.org/officeDocument/2006/relationships/hyperlink" Target="https://catalog.archives.gov/search?q=A4118&amp;f.ancestorNaIds=2990242&amp;sort=naIdSort%20asc" TargetMode="External"/><Relationship Id="rId2146" Type="http://schemas.openxmlformats.org/officeDocument/2006/relationships/hyperlink" Target="http://www.fold3.com/title_765/" TargetMode="External"/><Relationship Id="rId2353" Type="http://schemas.openxmlformats.org/officeDocument/2006/relationships/hyperlink" Target="https://catalog.archives.gov/search?q=*:*&amp;f.ancestorNaIds=731276&amp;sort=naIdSort%20asc" TargetMode="External"/><Relationship Id="rId2560" Type="http://schemas.openxmlformats.org/officeDocument/2006/relationships/hyperlink" Target="https://catalog.archives.gov/search?q=*:*&amp;f.ancestorNaIds=2216867&amp;sort=naIdSort%20asc" TargetMode="External"/><Relationship Id="rId3404" Type="http://schemas.openxmlformats.org/officeDocument/2006/relationships/hyperlink" Target="https://fraser.stlouisfed.org/archival-collection/records-women-s-bureau-5963" TargetMode="External"/><Relationship Id="rId118" Type="http://schemas.openxmlformats.org/officeDocument/2006/relationships/hyperlink" Target="https://catalog.archives.gov/search-within/2838411?availableOnline=true&amp;sort=naId%3Aasc" TargetMode="External"/><Relationship Id="rId325" Type="http://schemas.openxmlformats.org/officeDocument/2006/relationships/hyperlink" Target="http://familysearch.org/" TargetMode="External"/><Relationship Id="rId532" Type="http://schemas.openxmlformats.org/officeDocument/2006/relationships/hyperlink" Target="https://familysearch.org/search/collection/2072112" TargetMode="External"/><Relationship Id="rId1162" Type="http://schemas.openxmlformats.org/officeDocument/2006/relationships/hyperlink" Target="https://search.ancestryinstitution.com/aird/search/db.aspx?dbid=60501" TargetMode="External"/><Relationship Id="rId2006" Type="http://schemas.openxmlformats.org/officeDocument/2006/relationships/hyperlink" Target="https://search.ancestryinstitution.com/aird/search/db.aspx?dbid=1562" TargetMode="External"/><Relationship Id="rId2213" Type="http://schemas.openxmlformats.org/officeDocument/2006/relationships/hyperlink" Target="https://search.ancestryinstitution.com/aird/search/db.aspx?dbid=2509" TargetMode="External"/><Relationship Id="rId2420" Type="http://schemas.openxmlformats.org/officeDocument/2006/relationships/hyperlink" Target="https://search.ancestryinstitution.com/aird/search/db.aspx?dbid=1174" TargetMode="External"/><Relationship Id="rId1022" Type="http://schemas.openxmlformats.org/officeDocument/2006/relationships/hyperlink" Target="https://catalog.archives.gov/search?q=A4031&amp;f.ancestorNaIds=3188609&amp;sort=naIdSort%20asc" TargetMode="External"/><Relationship Id="rId1979" Type="http://schemas.openxmlformats.org/officeDocument/2006/relationships/hyperlink" Target="https://search.ancestryinstitution.com/aird/search/db.aspx?dbid=1928" TargetMode="External"/><Relationship Id="rId3194" Type="http://schemas.openxmlformats.org/officeDocument/2006/relationships/hyperlink" Target="https://search.ancestryinstitution.com/aird/search/db.aspx?dbid=1850" TargetMode="External"/><Relationship Id="rId1839" Type="http://schemas.openxmlformats.org/officeDocument/2006/relationships/hyperlink" Target="https://www.fold3.com/title/113/naturalizations-md" TargetMode="External"/><Relationship Id="rId3054" Type="http://schemas.openxmlformats.org/officeDocument/2006/relationships/hyperlink" Target="https://catalog.archives.gov/search?q=*:*&amp;f.ancestorNaIds=5557837&amp;sort=naIdSort%20asc" TargetMode="External"/><Relationship Id="rId182" Type="http://schemas.openxmlformats.org/officeDocument/2006/relationships/hyperlink" Target="https://catalog.archives.gov/search-within/3720055?availableOnline=true&amp;sort=naId%3Aasc" TargetMode="External"/><Relationship Id="rId1906" Type="http://schemas.openxmlformats.org/officeDocument/2006/relationships/hyperlink" Target="https://search.ancestryinstitution.com/aird/search/db.aspx?dbid=1082" TargetMode="External"/><Relationship Id="rId3261" Type="http://schemas.openxmlformats.org/officeDocument/2006/relationships/hyperlink" Target="https://catalog.archives.gov/search-within/7644720" TargetMode="External"/><Relationship Id="rId2070" Type="http://schemas.openxmlformats.org/officeDocument/2006/relationships/hyperlink" Target="https://search.ancestryinstitution.com/aird/search/db.aspx?dbid=1107" TargetMode="External"/><Relationship Id="rId3121" Type="http://schemas.openxmlformats.org/officeDocument/2006/relationships/hyperlink" Target="https://catalog.archives.gov/search-within/5725774" TargetMode="External"/><Relationship Id="rId999" Type="http://schemas.openxmlformats.org/officeDocument/2006/relationships/hyperlink" Target="https://catalog.archives.gov/id/2934395" TargetMode="External"/><Relationship Id="rId2887" Type="http://schemas.openxmlformats.org/officeDocument/2006/relationships/hyperlink" Target="https://catalog.archives.gov/search?q=*:*&amp;f.ancestorNaIds=4503228&amp;sort=titleSort%20asc" TargetMode="External"/><Relationship Id="rId859" Type="http://schemas.openxmlformats.org/officeDocument/2006/relationships/hyperlink" Target="https://catalog.archives.gov/id/2979369" TargetMode="External"/><Relationship Id="rId1489" Type="http://schemas.openxmlformats.org/officeDocument/2006/relationships/hyperlink" Target="https://familysearch.org/search/collection/2075263" TargetMode="External"/><Relationship Id="rId1696" Type="http://schemas.openxmlformats.org/officeDocument/2006/relationships/hyperlink" Target="https://search.ancestryinstitution.com/aird/search/db.aspx?dbid=8758" TargetMode="External"/><Relationship Id="rId1349" Type="http://schemas.openxmlformats.org/officeDocument/2006/relationships/hyperlink" Target="https://catalog.archives.gov/search-within/300398?page=2&amp;q=record.microformPublications.identifier%3AM405&amp;sort=title%3Aasc" TargetMode="External"/><Relationship Id="rId2747" Type="http://schemas.openxmlformats.org/officeDocument/2006/relationships/hyperlink" Target="https://www.familysearch.org/search/catalog/results?count=20&amp;query=%2Bkeywords%3A3319522" TargetMode="External"/><Relationship Id="rId2954" Type="http://schemas.openxmlformats.org/officeDocument/2006/relationships/hyperlink" Target="https://www.familysearch.org/search/catalog/2827523?availability=Family%20History%20Library" TargetMode="External"/><Relationship Id="rId719" Type="http://schemas.openxmlformats.org/officeDocument/2006/relationships/hyperlink" Target="https://search.ancestryinstitution.com/aird/search/db.aspx?dbid=9220" TargetMode="External"/><Relationship Id="rId926" Type="http://schemas.openxmlformats.org/officeDocument/2006/relationships/hyperlink" Target="https://search.ancestryinstitution.com/aird/search/db.aspx?dbid=60501" TargetMode="External"/><Relationship Id="rId1556" Type="http://schemas.openxmlformats.org/officeDocument/2006/relationships/hyperlink" Target="https://familysearch.org/search/collection/1417695" TargetMode="External"/><Relationship Id="rId1763" Type="http://schemas.openxmlformats.org/officeDocument/2006/relationships/hyperlink" Target="https://search.ancestryinstitution.com/aird/search/db.aspx?dbid=1075" TargetMode="External"/><Relationship Id="rId1970" Type="http://schemas.openxmlformats.org/officeDocument/2006/relationships/hyperlink" Target="https://search.ancestryinstitution.com/aird/search/db.aspx?dbid=1107" TargetMode="External"/><Relationship Id="rId2607" Type="http://schemas.openxmlformats.org/officeDocument/2006/relationships/hyperlink" Target="https://search.ancestryinstitution.com/aird/search/db.aspx?dbid=2505" TargetMode="External"/><Relationship Id="rId2814" Type="http://schemas.openxmlformats.org/officeDocument/2006/relationships/hyperlink" Target="https://search.ancestryinstitution.com/aird/search/db.aspx?dbid=2502" TargetMode="External"/><Relationship Id="rId55" Type="http://schemas.openxmlformats.org/officeDocument/2006/relationships/hyperlink" Target="https://search.ancestryinstitution.com/aird/search/db.aspx?dbid=1070" TargetMode="External"/><Relationship Id="rId1209" Type="http://schemas.openxmlformats.org/officeDocument/2006/relationships/hyperlink" Target="https://search.ancestryinstitution.com/aird/search/db.aspx?dbid=4284" TargetMode="External"/><Relationship Id="rId1416" Type="http://schemas.openxmlformats.org/officeDocument/2006/relationships/hyperlink" Target="https://www.familysearch.org/search/catalog/362686" TargetMode="External"/><Relationship Id="rId1623" Type="http://schemas.openxmlformats.org/officeDocument/2006/relationships/hyperlink" Target="http://www.fold3.com/title_769/" TargetMode="External"/><Relationship Id="rId1830" Type="http://schemas.openxmlformats.org/officeDocument/2006/relationships/hyperlink" Target="https://search.ancestryinstitution.com/aird/search/db.aspx?dbid=1139" TargetMode="External"/><Relationship Id="rId2397" Type="http://schemas.openxmlformats.org/officeDocument/2006/relationships/hyperlink" Target="https://familysearch.org/search/collection/2173973" TargetMode="External"/><Relationship Id="rId3448" Type="http://schemas.openxmlformats.org/officeDocument/2006/relationships/hyperlink" Target="https://aad.archives.gov/aad/series-description.jsp?s=533&amp;cat=SB711&amp;bc=sb,sl" TargetMode="External"/><Relationship Id="rId369" Type="http://schemas.openxmlformats.org/officeDocument/2006/relationships/hyperlink" Target="https://familysearch.org/search/collection/2427229" TargetMode="External"/><Relationship Id="rId576" Type="http://schemas.openxmlformats.org/officeDocument/2006/relationships/hyperlink" Target="https://search.ancestryinstitution.com/aird/search/db.aspx?dbid=9118" TargetMode="External"/><Relationship Id="rId783" Type="http://schemas.openxmlformats.org/officeDocument/2006/relationships/hyperlink" Target="https://catalog.archives.gov/search?q=A3695&amp;f.ancestorNaIds=3256771&amp;sort=naIdSort%20asc" TargetMode="External"/><Relationship Id="rId990" Type="http://schemas.openxmlformats.org/officeDocument/2006/relationships/hyperlink" Target="https://search.ancestryinstitution.com/aird/search/db.aspx?dbid=9220" TargetMode="External"/><Relationship Id="rId2257" Type="http://schemas.openxmlformats.org/officeDocument/2006/relationships/hyperlink" Target="https://search.ancestryinstitution.com/aird/search/db.aspx?dbid=3998" TargetMode="External"/><Relationship Id="rId2464" Type="http://schemas.openxmlformats.org/officeDocument/2006/relationships/hyperlink" Target="https://catalog.archives.gov/search?q=*:*&amp;f.ancestorNaIds=1253353&amp;sort=naIdSort%20asc" TargetMode="External"/><Relationship Id="rId2671" Type="http://schemas.openxmlformats.org/officeDocument/2006/relationships/hyperlink" Target="https://search.ancestryinstitution.com/aird/search/db.aspx?dbid=2509" TargetMode="External"/><Relationship Id="rId3308" Type="http://schemas.openxmlformats.org/officeDocument/2006/relationships/hyperlink" Target="https://search.ancestryinstitution.com/aird/search/db.aspx?dbid=2238" TargetMode="External"/><Relationship Id="rId3515" Type="http://schemas.openxmlformats.org/officeDocument/2006/relationships/hyperlink" Target="https://catalog.archives.gov/search?q=T1164&amp;f.ancestorNaIds=231364448&amp;sort=naIdSort%20asc" TargetMode="External"/><Relationship Id="rId229" Type="http://schemas.openxmlformats.org/officeDocument/2006/relationships/hyperlink" Target="http://www.footnote.com/title_865/" TargetMode="External"/><Relationship Id="rId436" Type="http://schemas.openxmlformats.org/officeDocument/2006/relationships/hyperlink" Target="https://catalog.archives.gov/search?q=A3416&amp;f.ancestorNaIds=4477224" TargetMode="External"/><Relationship Id="rId643" Type="http://schemas.openxmlformats.org/officeDocument/2006/relationships/hyperlink" Target="https://familysearch.org/search/collection/2443935" TargetMode="External"/><Relationship Id="rId1066" Type="http://schemas.openxmlformats.org/officeDocument/2006/relationships/hyperlink" Target="https://ancestry.com/" TargetMode="External"/><Relationship Id="rId1273" Type="http://schemas.openxmlformats.org/officeDocument/2006/relationships/hyperlink" Target="https://www.fold3.com/title/35/civil-war-service-records-cmsr-confederate-missouri" TargetMode="External"/><Relationship Id="rId1480" Type="http://schemas.openxmlformats.org/officeDocument/2006/relationships/hyperlink" Target="https://search.ancestryinstitution.com/aird/search/db.aspx?dbid=1264" TargetMode="External"/><Relationship Id="rId2117" Type="http://schemas.openxmlformats.org/officeDocument/2006/relationships/hyperlink" Target="https://search.ancestryinstitution.com/aird/search/db.aspx?dbid=2500" TargetMode="External"/><Relationship Id="rId2324" Type="http://schemas.openxmlformats.org/officeDocument/2006/relationships/hyperlink" Target="https://catalog.archives.gov/search?q=*:*&amp;f.ancestorNaIds=650854&amp;sort=naIdSort%20asc&amp;f.level=fileunit" TargetMode="External"/><Relationship Id="rId850" Type="http://schemas.openxmlformats.org/officeDocument/2006/relationships/hyperlink" Target="https://search.ancestryinstitution.com/aird/search/db.aspx?dbid=8842" TargetMode="External"/><Relationship Id="rId1133" Type="http://schemas.openxmlformats.org/officeDocument/2006/relationships/hyperlink" Target="https://search.ancestryinstitution.com/aird/search/db.aspx?dbid=9220" TargetMode="External"/><Relationship Id="rId2531" Type="http://schemas.openxmlformats.org/officeDocument/2006/relationships/hyperlink" Target="https://search.ancestryinstitution.com/aird/search/db.aspx?dbid=1850" TargetMode="External"/><Relationship Id="rId503" Type="http://schemas.openxmlformats.org/officeDocument/2006/relationships/hyperlink" Target="https://catalog.archives.gov/search?q=*:*&amp;f.ancestorNaIds=4477836&amp;sort=naIdSort%20asc" TargetMode="External"/><Relationship Id="rId710" Type="http://schemas.openxmlformats.org/officeDocument/2006/relationships/hyperlink" Target="https://search.ancestryinstitution.com/aird/search/db.aspx?dbid=8842" TargetMode="External"/><Relationship Id="rId1340" Type="http://schemas.openxmlformats.org/officeDocument/2006/relationships/hyperlink" Target="https://search.ancestryinstitution.com/aird/search/db.aspx?dbid=2344" TargetMode="External"/><Relationship Id="rId3098" Type="http://schemas.openxmlformats.org/officeDocument/2006/relationships/hyperlink" Target="https://search.ancestryinstitution.com/aird/search/db.aspx?dbid=2507" TargetMode="External"/><Relationship Id="rId1200" Type="http://schemas.openxmlformats.org/officeDocument/2006/relationships/hyperlink" Target="https://www.fold3.com/title/469/revolutionary-war-rolls" TargetMode="External"/><Relationship Id="rId3165" Type="http://schemas.openxmlformats.org/officeDocument/2006/relationships/hyperlink" Target="https://catalog.archives.gov/search-within/6037958" TargetMode="External"/><Relationship Id="rId3372" Type="http://schemas.openxmlformats.org/officeDocument/2006/relationships/hyperlink" Target="https://catalog.archives.gov/search?q=*:*&amp;f.ancestorNaIds=81557108&amp;sort=naIdSort%20asc" TargetMode="External"/><Relationship Id="rId293" Type="http://schemas.openxmlformats.org/officeDocument/2006/relationships/hyperlink" Target="https://catalog.archives.gov/search?q=*:*&amp;f.ancestorNaIds=4478151" TargetMode="External"/><Relationship Id="rId2181" Type="http://schemas.openxmlformats.org/officeDocument/2006/relationships/hyperlink" Target="https://drive.google.com/file/d/1V8jxkPIYmgrPbAJkXFIA3mcUaQuJDIuR/view?usp=drive_link" TargetMode="External"/><Relationship Id="rId3025" Type="http://schemas.openxmlformats.org/officeDocument/2006/relationships/hyperlink" Target="https://catalog.archives.gov/search?q=*:*&amp;f.ancestorNaIds=4706550&amp;sort=titleSort%20asc" TargetMode="External"/><Relationship Id="rId3232" Type="http://schemas.openxmlformats.org/officeDocument/2006/relationships/hyperlink" Target="https://catalog.archives.gov/search-within/7551462" TargetMode="External"/><Relationship Id="rId153" Type="http://schemas.openxmlformats.org/officeDocument/2006/relationships/hyperlink" Target="https://search.ancestryinstitution.com/aird/search/db.aspx?dbid=5309" TargetMode="External"/><Relationship Id="rId360" Type="http://schemas.openxmlformats.org/officeDocument/2006/relationships/hyperlink" Target="https://catalog.archives.gov/search?q=*:*&amp;f.ancestorNaIds=4489131&amp;sort=naIdSort%20asc" TargetMode="External"/><Relationship Id="rId2041" Type="http://schemas.openxmlformats.org/officeDocument/2006/relationships/hyperlink" Target="https://catalog.archives.gov/search?q=m1947%20Fold3&amp;f.level=fileunit&amp;sort=naIdSort%20asc&amp;f.recordGroupNoCollectionId=260&amp;f.oldScope=online" TargetMode="External"/><Relationship Id="rId220" Type="http://schemas.openxmlformats.org/officeDocument/2006/relationships/hyperlink" Target="https://familysearch.org/search/collection/2299401" TargetMode="External"/><Relationship Id="rId2998" Type="http://schemas.openxmlformats.org/officeDocument/2006/relationships/hyperlink" Target="https://catalog.archives.gov/search?q=*:*&amp;f.ancestorNaIds=4695971&amp;sort=titleSort%20asc" TargetMode="External"/><Relationship Id="rId2858" Type="http://schemas.openxmlformats.org/officeDocument/2006/relationships/hyperlink" Target="https://catalog.archives.gov/search-within/4492461" TargetMode="External"/><Relationship Id="rId99" Type="http://schemas.openxmlformats.org/officeDocument/2006/relationships/hyperlink" Target="https://catalog.archives.gov/search-within/2953525?availableOnline=true&amp;sort=naId%3Aasc" TargetMode="External"/><Relationship Id="rId1667" Type="http://schemas.openxmlformats.org/officeDocument/2006/relationships/hyperlink" Target="https://search.ancestryinstitution.com/search/db.aspx?dbid=1629" TargetMode="External"/><Relationship Id="rId1874" Type="http://schemas.openxmlformats.org/officeDocument/2006/relationships/hyperlink" Target="https://search.ancestryinstitution.com/aird/search/db.aspx?dbid=1629" TargetMode="External"/><Relationship Id="rId2718" Type="http://schemas.openxmlformats.org/officeDocument/2006/relationships/hyperlink" Target="https://www.fold3.com/title_816/wwii_draft_registration_cards" TargetMode="External"/><Relationship Id="rId2925" Type="http://schemas.openxmlformats.org/officeDocument/2006/relationships/hyperlink" Target="https://search.ancestryinstitution.com/aird/search/db.aspx?dbid=2512" TargetMode="External"/><Relationship Id="rId1527" Type="http://schemas.openxmlformats.org/officeDocument/2006/relationships/hyperlink" Target="https://familysearch.org/search/collection/2075263" TargetMode="External"/><Relationship Id="rId1734" Type="http://schemas.openxmlformats.org/officeDocument/2006/relationships/hyperlink" Target="https://catalog.archives.gov/search?q=*:*&amp;f.ancestorNaIds=4481626&amp;sort=naIdSort%20asc" TargetMode="External"/><Relationship Id="rId1941" Type="http://schemas.openxmlformats.org/officeDocument/2006/relationships/hyperlink" Target="https://search.ancestryinstitution.com/aird/search/db.aspx?dbid=1107" TargetMode="External"/><Relationship Id="rId26" Type="http://schemas.openxmlformats.org/officeDocument/2006/relationships/hyperlink" Target="https://catalog.archives.gov/search-within/2897168?availableOnline=true&amp;sort=naId%3Aasc" TargetMode="External"/><Relationship Id="rId1801" Type="http://schemas.openxmlformats.org/officeDocument/2006/relationships/hyperlink" Target="https://search.ancestryinstitution.com/aird/search/db.aspx?dbid=1193" TargetMode="External"/><Relationship Id="rId687" Type="http://schemas.openxmlformats.org/officeDocument/2006/relationships/hyperlink" Target="https://catalog.archives.gov/search?q=A3602&amp;f.ancestorNaIds=2668810" TargetMode="External"/><Relationship Id="rId2368" Type="http://schemas.openxmlformats.org/officeDocument/2006/relationships/hyperlink" Target="https://www.familysearch.org/search/catalog/2842205" TargetMode="External"/><Relationship Id="rId894" Type="http://schemas.openxmlformats.org/officeDocument/2006/relationships/hyperlink" Target="https://catalog.archives.gov/search?q=A3862&amp;f.ancestorNaIds=2945493&amp;sort=naIdSort%20asc" TargetMode="External"/><Relationship Id="rId1177" Type="http://schemas.openxmlformats.org/officeDocument/2006/relationships/hyperlink" Target="https://search.ancestryinstitution.com/aird/search/db.aspx?dbid=8058" TargetMode="External"/><Relationship Id="rId2575" Type="http://schemas.openxmlformats.org/officeDocument/2006/relationships/hyperlink" Target="https://catalog.archives.gov/search?q=*:*&amp;f.ancestorNaIds=%202285201&amp;sort=naIdSort%20asc" TargetMode="External"/><Relationship Id="rId2782" Type="http://schemas.openxmlformats.org/officeDocument/2006/relationships/hyperlink" Target="https://search.ancestryinstitution.com/aird/search/db.aspx?dbid=1850" TargetMode="External"/><Relationship Id="rId3419" Type="http://schemas.openxmlformats.org/officeDocument/2006/relationships/hyperlink" Target="https://familysearch.org/search/collection/2110801" TargetMode="External"/><Relationship Id="rId547" Type="http://schemas.openxmlformats.org/officeDocument/2006/relationships/hyperlink" Target="https://catalog.archives.gov/search?q=*:*&amp;f.parentNaId=4051458" TargetMode="External"/><Relationship Id="rId754" Type="http://schemas.openxmlformats.org/officeDocument/2006/relationships/hyperlink" Target="https://search.ancestryinstitution.com/aird/search/db.aspx?dbid=9220" TargetMode="External"/><Relationship Id="rId961" Type="http://schemas.openxmlformats.org/officeDocument/2006/relationships/hyperlink" Target="https://search.ancestryinstitution.com/aird/search/db.aspx?dbid=7484" TargetMode="External"/><Relationship Id="rId1384" Type="http://schemas.openxmlformats.org/officeDocument/2006/relationships/hyperlink" Target="http://www.fold3.com/title_811/" TargetMode="External"/><Relationship Id="rId1591" Type="http://schemas.openxmlformats.org/officeDocument/2006/relationships/hyperlink" Target="https://catalog.archives.gov/search?q=m881&amp;f.ancestorNaIds=570910&amp;sort=naIdSort%20asc" TargetMode="External"/><Relationship Id="rId2228" Type="http://schemas.openxmlformats.org/officeDocument/2006/relationships/hyperlink" Target="https://search.ancestryinstitution.com/aird/search/db.aspx?dbid=60422" TargetMode="External"/><Relationship Id="rId2435" Type="http://schemas.openxmlformats.org/officeDocument/2006/relationships/hyperlink" Target="https://search.ancestryinstitution.com/aird/search/db.aspx?dbid=4906" TargetMode="External"/><Relationship Id="rId2642" Type="http://schemas.openxmlformats.org/officeDocument/2006/relationships/hyperlink" Target="https://search.ancestryinstitution.com/aird/search/db.aspx?dbid=2503" TargetMode="External"/><Relationship Id="rId90" Type="http://schemas.openxmlformats.org/officeDocument/2006/relationships/hyperlink" Target="https://catalog.archives.gov/search-within/2843007?availableOnline=true&amp;sort=naId%3Aasc" TargetMode="External"/><Relationship Id="rId407" Type="http://schemas.openxmlformats.org/officeDocument/2006/relationships/hyperlink" Target="https://catalog.archives.gov/search?q=*:*&amp;f.ancestorNaIds=4492740&amp;sort=naIdSort%20asc" TargetMode="External"/><Relationship Id="rId614" Type="http://schemas.openxmlformats.org/officeDocument/2006/relationships/hyperlink" Target="https://catalog.archives.gov/search?q=A3536&amp;f.ancestorNaIds=3681966&amp;sort=naIdSort%20asc" TargetMode="External"/><Relationship Id="rId821" Type="http://schemas.openxmlformats.org/officeDocument/2006/relationships/hyperlink" Target="https://catalog.archives.gov/search?q=A3768&amp;f.ancestorNaIds=2825557" TargetMode="External"/><Relationship Id="rId1037" Type="http://schemas.openxmlformats.org/officeDocument/2006/relationships/hyperlink" Target="https://catalog.archives.gov/search?q=A4052&amp;f.ancestorNaIds=3725165&amp;sort=naIdSort%20asc" TargetMode="External"/><Relationship Id="rId1244" Type="http://schemas.openxmlformats.org/officeDocument/2006/relationships/hyperlink" Target="https://www.fold3.com/title/43/civil-war-service-records-cmsr-union-alabama" TargetMode="External"/><Relationship Id="rId1451" Type="http://schemas.openxmlformats.org/officeDocument/2006/relationships/hyperlink" Target="https://catalog.archives.gov/search?q=M665&amp;f.ancestorNaIds=300381" TargetMode="External"/><Relationship Id="rId2502" Type="http://schemas.openxmlformats.org/officeDocument/2006/relationships/hyperlink" Target="https://search.ancestryinstitution.com/aird/search/db.aspx?dbid=2501" TargetMode="External"/><Relationship Id="rId1104" Type="http://schemas.openxmlformats.org/officeDocument/2006/relationships/hyperlink" Target="https://catalog.archives.gov/search?q=A4130&amp;f.ancestorNaIds=2990054&amp;sort=naIdSort%20asc" TargetMode="External"/><Relationship Id="rId1311" Type="http://schemas.openxmlformats.org/officeDocument/2006/relationships/hyperlink" Target="https://catalog.archives.gov/search-within/300398?page=2&amp;q=record.microformPublications.identifier%3AM395&amp;sort=title%3Aasc" TargetMode="External"/><Relationship Id="rId3069" Type="http://schemas.openxmlformats.org/officeDocument/2006/relationships/hyperlink" Target="https://catalog.archives.gov/search?q=*:*&amp;f.ancestorNaIds=5635885&amp;sort=naIdSort%20asc" TargetMode="External"/><Relationship Id="rId3276" Type="http://schemas.openxmlformats.org/officeDocument/2006/relationships/hyperlink" Target="https://www.fold3.com/title_816/wwii_draft_registration_cards" TargetMode="External"/><Relationship Id="rId3483" Type="http://schemas.openxmlformats.org/officeDocument/2006/relationships/hyperlink" Target="https://search.ancestryinstitution.com/aird/search/db.aspx?dbid=61191" TargetMode="External"/><Relationship Id="rId197" Type="http://schemas.openxmlformats.org/officeDocument/2006/relationships/hyperlink" Target="https://catalog.archives.gov/search?q=M846&amp;ancestorNaId=2791166" TargetMode="External"/><Relationship Id="rId2085" Type="http://schemas.openxmlformats.org/officeDocument/2006/relationships/hyperlink" Target="https://catalog.archives.gov/search?q=M2012&amp;f.ancestorNaIds=301668&amp;sort=naIdSort%20asc" TargetMode="External"/><Relationship Id="rId2292" Type="http://schemas.openxmlformats.org/officeDocument/2006/relationships/hyperlink" Target="https://search.ancestryinstitution.com/aird/search/db.aspx?dbid=2163" TargetMode="External"/><Relationship Id="rId3136" Type="http://schemas.openxmlformats.org/officeDocument/2006/relationships/hyperlink" Target="https://search.ancestryinstitution.com/aird/search/db.aspx?dbid=2590" TargetMode="External"/><Relationship Id="rId3343" Type="http://schemas.openxmlformats.org/officeDocument/2006/relationships/hyperlink" Target="https://catalog.archives.gov/search?q=*:*&amp;f.ancestorNaIds=66799047&amp;sort=naIdSort%20asc" TargetMode="External"/><Relationship Id="rId264" Type="http://schemas.openxmlformats.org/officeDocument/2006/relationships/hyperlink" Target="https://search.ancestryinstitution.com/aird/search/db.aspx?dbid=1174" TargetMode="External"/><Relationship Id="rId471" Type="http://schemas.openxmlformats.org/officeDocument/2006/relationships/hyperlink" Target="https://www.familysearch.org/search/collection/2426314" TargetMode="External"/><Relationship Id="rId2152" Type="http://schemas.openxmlformats.org/officeDocument/2006/relationships/hyperlink" Target="https://catalog.archives.gov/search?q=*:*&amp;f.parentNaId=564415&amp;f.level=fileUnit&amp;sort=naIdSort%20asc&amp;f.oldScope=online" TargetMode="External"/><Relationship Id="rId124" Type="http://schemas.openxmlformats.org/officeDocument/2006/relationships/hyperlink" Target="https://search.ancestryinstitution.com/aird/search/db.aspx?dbid=8722" TargetMode="External"/><Relationship Id="rId3203" Type="http://schemas.openxmlformats.org/officeDocument/2006/relationships/hyperlink" Target="https://catalog.archives.gov/search?q=*:*&amp;f.ancestorNaIds=6277852&amp;sort=naIdSort%20asc" TargetMode="External"/><Relationship Id="rId3410" Type="http://schemas.openxmlformats.org/officeDocument/2006/relationships/hyperlink" Target="https://catalog.archives.gov/search?q=*:*&amp;f.ancestorNaIds=24200261" TargetMode="External"/><Relationship Id="rId331" Type="http://schemas.openxmlformats.org/officeDocument/2006/relationships/hyperlink" Target="http://familysearch.org/" TargetMode="External"/><Relationship Id="rId2012" Type="http://schemas.openxmlformats.org/officeDocument/2006/relationships/hyperlink" Target="https://catalog.archives.gov/search?q=*:*&amp;f.ancestorNaIds=7820285&amp;sort=naIdSort%20asc" TargetMode="External"/><Relationship Id="rId2969" Type="http://schemas.openxmlformats.org/officeDocument/2006/relationships/hyperlink" Target="https://www.fold3.com/title_816/wwii_draft_registration_cards" TargetMode="External"/><Relationship Id="rId1778" Type="http://schemas.openxmlformats.org/officeDocument/2006/relationships/hyperlink" Target="https://search.ancestryinstitution.com/aird/search/db.aspx?dbid=6482" TargetMode="External"/><Relationship Id="rId1985" Type="http://schemas.openxmlformats.org/officeDocument/2006/relationships/hyperlink" Target="https://search.ancestryinstitution.com/aird/search/db.aspx?dbid=8756" TargetMode="External"/><Relationship Id="rId2829" Type="http://schemas.openxmlformats.org/officeDocument/2006/relationships/hyperlink" Target="https://search.ancestryinstitution.com/aird/search/db.aspx?dbid=2507" TargetMode="External"/><Relationship Id="rId1638" Type="http://schemas.openxmlformats.org/officeDocument/2006/relationships/hyperlink" Target="https://catalog.archives.gov/search?q=*:*&amp;f.ancestorNaIds=1756242&amp;sort=naIdSort%20asc" TargetMode="External"/><Relationship Id="rId1845" Type="http://schemas.openxmlformats.org/officeDocument/2006/relationships/hyperlink" Target="https://familysearch.org/search/collection/1877093" TargetMode="External"/><Relationship Id="rId3060" Type="http://schemas.openxmlformats.org/officeDocument/2006/relationships/hyperlink" Target="https://www.familysearch.org/wiki/en/New_Hampshire_Taxation" TargetMode="External"/><Relationship Id="rId1705" Type="http://schemas.openxmlformats.org/officeDocument/2006/relationships/hyperlink" Target="https://search.ancestryinstitution.com/aird/search/db.aspx?dbid=1174" TargetMode="External"/><Relationship Id="rId1912" Type="http://schemas.openxmlformats.org/officeDocument/2006/relationships/hyperlink" Target="https://catalog.archives.gov/search?q=*:*&amp;f.ancestorNaIds=4529739&amp;sort=naIdSort%20asc" TargetMode="External"/><Relationship Id="rId798" Type="http://schemas.openxmlformats.org/officeDocument/2006/relationships/hyperlink" Target="https://ancestry.com/" TargetMode="External"/><Relationship Id="rId2479" Type="http://schemas.openxmlformats.org/officeDocument/2006/relationships/hyperlink" Target="https://catalog.archives.gov/search?q=*:*&amp;f.ancestorNaIds=1275422&amp;sort=naIdSort%20asc" TargetMode="External"/><Relationship Id="rId2686" Type="http://schemas.openxmlformats.org/officeDocument/2006/relationships/hyperlink" Target="https://search.ancestryinstitution.com/aird/search/db.aspx?dbid=2509" TargetMode="External"/><Relationship Id="rId2893" Type="http://schemas.openxmlformats.org/officeDocument/2006/relationships/hyperlink" Target="https://search.ancestryinstitution.com/aird/search/db.aspx?dbid=2507" TargetMode="External"/><Relationship Id="rId658" Type="http://schemas.openxmlformats.org/officeDocument/2006/relationships/hyperlink" Target="https://search.ancestryinstitution.com/aird/search/db.aspx?dbid=1502" TargetMode="External"/><Relationship Id="rId865" Type="http://schemas.openxmlformats.org/officeDocument/2006/relationships/hyperlink" Target="https://search.ancestryinstitution.com/aird/search/db.aspx?dbid=8842" TargetMode="External"/><Relationship Id="rId1288" Type="http://schemas.openxmlformats.org/officeDocument/2006/relationships/hyperlink" Target="https://familysearch.org/search/collection/1921756" TargetMode="External"/><Relationship Id="rId1495" Type="http://schemas.openxmlformats.org/officeDocument/2006/relationships/hyperlink" Target="https://familysearch.org/search/collection/2075263" TargetMode="External"/><Relationship Id="rId2339" Type="http://schemas.openxmlformats.org/officeDocument/2006/relationships/hyperlink" Target="https://search.ancestryinstitution.com/aird/search/db.aspx?dbid=60544" TargetMode="External"/><Relationship Id="rId2546" Type="http://schemas.openxmlformats.org/officeDocument/2006/relationships/hyperlink" Target="https://www.fold3.com/title_816/wwii_draft_registration_cards" TargetMode="External"/><Relationship Id="rId2753" Type="http://schemas.openxmlformats.org/officeDocument/2006/relationships/hyperlink" Target="https://search.ancestryinstitution.com/aird/search/db.aspx?dbid=2506" TargetMode="External"/><Relationship Id="rId2960" Type="http://schemas.openxmlformats.org/officeDocument/2006/relationships/hyperlink" Target="https://catalog.archives.gov/search-within/4656354" TargetMode="External"/><Relationship Id="rId518" Type="http://schemas.openxmlformats.org/officeDocument/2006/relationships/hyperlink" Target="https://search.ancestryinstitution.com/search/db.aspx?dbid=7488" TargetMode="External"/><Relationship Id="rId725" Type="http://schemas.openxmlformats.org/officeDocument/2006/relationships/hyperlink" Target="https://search.ancestryinstitution.com/aird/search/db.aspx?dbid=9128" TargetMode="External"/><Relationship Id="rId932" Type="http://schemas.openxmlformats.org/officeDocument/2006/relationships/hyperlink" Target="https://catalog.archives.gov/search?q=A3928&amp;f.ancestorNaIds=2802319&amp;sort=naIdSort%20asc" TargetMode="External"/><Relationship Id="rId1148" Type="http://schemas.openxmlformats.org/officeDocument/2006/relationships/hyperlink" Target="https://search.ancestryinstitution.com/aird/search/db.aspx?dbid=8842" TargetMode="External"/><Relationship Id="rId1355" Type="http://schemas.openxmlformats.org/officeDocument/2006/relationships/hyperlink" Target="https://search.ancestryinstitution.com/aird/search/db.aspx?dbid=8769" TargetMode="External"/><Relationship Id="rId1562" Type="http://schemas.openxmlformats.org/officeDocument/2006/relationships/hyperlink" Target="https://catalog.archives.gov/search?q=*:*&amp;f.ancestorNaIds=653994&amp;sort=naIdSort%20asc" TargetMode="External"/><Relationship Id="rId2406" Type="http://schemas.openxmlformats.org/officeDocument/2006/relationships/hyperlink" Target="https://catalog.archives.gov/id/1137818" TargetMode="External"/><Relationship Id="rId2613" Type="http://schemas.openxmlformats.org/officeDocument/2006/relationships/hyperlink" Target="https://search.ancestryinstitution.com/aird/search/db.aspx?dbid=2503" TargetMode="External"/><Relationship Id="rId1008" Type="http://schemas.openxmlformats.org/officeDocument/2006/relationships/hyperlink" Target="https://search.ancestryinstitution.com/aird/search/db.aspx?dbid=2996" TargetMode="External"/><Relationship Id="rId1215" Type="http://schemas.openxmlformats.org/officeDocument/2006/relationships/hyperlink" Target="http://search.ancestryinstitution.com/aird/search/db.aspx?dbid=2322" TargetMode="External"/><Relationship Id="rId1422" Type="http://schemas.openxmlformats.org/officeDocument/2006/relationships/hyperlink" Target="https://search.ancestryinstitution.com/aird/search/db.aspx?dbid=8679" TargetMode="External"/><Relationship Id="rId2820" Type="http://schemas.openxmlformats.org/officeDocument/2006/relationships/hyperlink" Target="https://search.ancestryinstitution.com/aird/search/db.aspx?dbid=1666" TargetMode="External"/><Relationship Id="rId61" Type="http://schemas.openxmlformats.org/officeDocument/2006/relationships/hyperlink" Target="https://search.ancestryinstitution.com/aird/search/db.aspx?dbid=8945" TargetMode="External"/><Relationship Id="rId3387" Type="http://schemas.openxmlformats.org/officeDocument/2006/relationships/hyperlink" Target="https://search.ancestryinstitution.com/aird/search/db.aspx?dbid=1174" TargetMode="External"/><Relationship Id="rId2196" Type="http://schemas.openxmlformats.org/officeDocument/2006/relationships/hyperlink" Target="https://search.ancestryinstitution.com/aird/search/db.aspx?dbid=60424" TargetMode="External"/><Relationship Id="rId168" Type="http://schemas.openxmlformats.org/officeDocument/2006/relationships/hyperlink" Target="https://search.ancestryinstitution.com/aird/search/db.aspx?dbid=9220" TargetMode="External"/><Relationship Id="rId3247" Type="http://schemas.openxmlformats.org/officeDocument/2006/relationships/hyperlink" Target="https://search.ancestryinstitution.com/aird/search/db.aspx?dbid=60593" TargetMode="External"/><Relationship Id="rId3454" Type="http://schemas.openxmlformats.org/officeDocument/2006/relationships/hyperlink" Target="https://www.ancestry.com/search/collections/2507/" TargetMode="External"/><Relationship Id="rId375" Type="http://schemas.openxmlformats.org/officeDocument/2006/relationships/hyperlink" Target="https://catalog.archives.gov/search?q=A3380&amp;f.ancestorNaIds=1552680" TargetMode="External"/><Relationship Id="rId582" Type="http://schemas.openxmlformats.org/officeDocument/2006/relationships/hyperlink" Target="https://search.ancestryinstitution.com/aird/search/db.aspx?dbid=5324" TargetMode="External"/><Relationship Id="rId2056" Type="http://schemas.openxmlformats.org/officeDocument/2006/relationships/hyperlink" Target="https://www.fold3.com/title/115/naturalizations-ny-southern" TargetMode="External"/><Relationship Id="rId2263" Type="http://schemas.openxmlformats.org/officeDocument/2006/relationships/hyperlink" Target="https://catalog.archives.gov/search-within/611024" TargetMode="External"/><Relationship Id="rId2470" Type="http://schemas.openxmlformats.org/officeDocument/2006/relationships/hyperlink" Target="https://catalog.archives.gov/search?q=*:*&amp;f.ancestorNaIds=1261498&amp;sort=naIdSort%20asc" TargetMode="External"/><Relationship Id="rId3107" Type="http://schemas.openxmlformats.org/officeDocument/2006/relationships/hyperlink" Target="https://www.familysearch.org/wiki/en/Massachusetts_Taxation" TargetMode="External"/><Relationship Id="rId3314" Type="http://schemas.openxmlformats.org/officeDocument/2006/relationships/hyperlink" Target="https://catalog.archives.gov/search?q=*:*&amp;f.ancestorNaIds=7820269&amp;sort=naIdSort%20asc" TargetMode="External"/><Relationship Id="rId3521" Type="http://schemas.openxmlformats.org/officeDocument/2006/relationships/hyperlink" Target="http://familysearch.org/" TargetMode="External"/><Relationship Id="rId235" Type="http://schemas.openxmlformats.org/officeDocument/2006/relationships/hyperlink" Target="http://www.footnote.com/title_927/" TargetMode="External"/><Relationship Id="rId442" Type="http://schemas.openxmlformats.org/officeDocument/2006/relationships/hyperlink" Target="https://catalog.archives.gov/search?q=*:*&amp;f.ancestorNaIds=4497929&amp;sort=naIdSort%20asc" TargetMode="External"/><Relationship Id="rId1072" Type="http://schemas.openxmlformats.org/officeDocument/2006/relationships/hyperlink" Target="https://catalog.archives.gov/search?q=A4089&amp;f.ancestorNaIds=2996074&amp;sort=naIdSort%20asc" TargetMode="External"/><Relationship Id="rId2123" Type="http://schemas.openxmlformats.org/officeDocument/2006/relationships/hyperlink" Target="https://catalog.archives.gov/search?q=United%20States%20Colored%20Troops%20Brigade%20Band&amp;f.ancestorNaIds=300398" TargetMode="External"/><Relationship Id="rId2330" Type="http://schemas.openxmlformats.org/officeDocument/2006/relationships/hyperlink" Target="https://search.ancestryinstitution.com/aird/search/db.aspx?dbid=2123" TargetMode="External"/><Relationship Id="rId302" Type="http://schemas.openxmlformats.org/officeDocument/2006/relationships/hyperlink" Target="https://www.familysearch.org/wiki/en/Alaska,_Naturalization_Records_-_FamilySearch_Historical_Records" TargetMode="External"/><Relationship Id="rId1889" Type="http://schemas.openxmlformats.org/officeDocument/2006/relationships/hyperlink" Target="https://search.ancestryinstitution.com/aird/search/db.aspx?dbid=1082" TargetMode="External"/><Relationship Id="rId1749" Type="http://schemas.openxmlformats.org/officeDocument/2006/relationships/hyperlink" Target="https://search.ancestryinstitution.com/aird/search/db.aspx?dbid=1075" TargetMode="External"/><Relationship Id="rId1956" Type="http://schemas.openxmlformats.org/officeDocument/2006/relationships/hyperlink" Target="https://www.fold3.com/title_680/civil_war_soldiers_union_colored_troops_1st_infantry" TargetMode="External"/><Relationship Id="rId3171" Type="http://schemas.openxmlformats.org/officeDocument/2006/relationships/hyperlink" Target="https://search.ancestryinstitution.com/aird/search/db.aspx?dbid=2502" TargetMode="External"/><Relationship Id="rId1609" Type="http://schemas.openxmlformats.org/officeDocument/2006/relationships/hyperlink" Target="https://www.fold3.com/title/80/gorrells-history-aef-air-service/description" TargetMode="External"/><Relationship Id="rId1816" Type="http://schemas.openxmlformats.org/officeDocument/2006/relationships/hyperlink" Target="https://search.ancestryinstitution.com/aird/search/db.aspx?dbid=1629" TargetMode="External"/><Relationship Id="rId3031" Type="http://schemas.openxmlformats.org/officeDocument/2006/relationships/hyperlink" Target="https://search.ancestryinstitution.com/aird/search/db.aspx?dbid=2507" TargetMode="External"/><Relationship Id="rId2797" Type="http://schemas.openxmlformats.org/officeDocument/2006/relationships/hyperlink" Target="https://search.ancestryinstitution.com/aird/search/db.aspx?dbid=2509" TargetMode="External"/><Relationship Id="rId769" Type="http://schemas.openxmlformats.org/officeDocument/2006/relationships/hyperlink" Target="https://search.ancestryinstitution.com/aird/search/db.aspx?dbid=1075" TargetMode="External"/><Relationship Id="rId976" Type="http://schemas.openxmlformats.org/officeDocument/2006/relationships/hyperlink" Target="https://catalog.archives.gov/search?q=A3976&amp;f.ancestorNaIds=2694350" TargetMode="External"/><Relationship Id="rId1399" Type="http://schemas.openxmlformats.org/officeDocument/2006/relationships/hyperlink" Target="https://catalog.archives.gov/search-within/654530?q=record.microformPublications.identifier%3AM551&amp;sort=title%3Aasc" TargetMode="External"/><Relationship Id="rId2657" Type="http://schemas.openxmlformats.org/officeDocument/2006/relationships/hyperlink" Target="https://search.ancestryinstitution.com/aird/search/db.aspx?dbid=2503" TargetMode="External"/><Relationship Id="rId629" Type="http://schemas.openxmlformats.org/officeDocument/2006/relationships/hyperlink" Target="https://search.ancestryinstitution.com/aird/search/db.aspx?dbid=2257" TargetMode="External"/><Relationship Id="rId1259" Type="http://schemas.openxmlformats.org/officeDocument/2006/relationships/hyperlink" Target="https://familysearch.org/search/collection/1932365" TargetMode="External"/><Relationship Id="rId1466" Type="http://schemas.openxmlformats.org/officeDocument/2006/relationships/hyperlink" Target="https://catalog.archives.gov/search-within/300398?page=2&amp;q=record.microformPublications.identifier%3AM692&amp;sort=title%3Aasc" TargetMode="External"/><Relationship Id="rId2864" Type="http://schemas.openxmlformats.org/officeDocument/2006/relationships/hyperlink" Target="https://catalog.archives.gov/search?q=*:*&amp;f.ancestorNaIds=4499426&amp;sort=titleSort%20asc" TargetMode="External"/><Relationship Id="rId836" Type="http://schemas.openxmlformats.org/officeDocument/2006/relationships/hyperlink" Target="https://ancestry.com/" TargetMode="External"/><Relationship Id="rId1119" Type="http://schemas.openxmlformats.org/officeDocument/2006/relationships/hyperlink" Target="https://catalog.archives.gov/search?q=A4154&amp;f.ancestorNaIds=3231885&amp;sort=naIdSort%20asc" TargetMode="External"/><Relationship Id="rId1673" Type="http://schemas.openxmlformats.org/officeDocument/2006/relationships/hyperlink" Target="https://search.ancestryinstitution.com/aird/search/db.aspx?dbid=1192" TargetMode="External"/><Relationship Id="rId1880" Type="http://schemas.openxmlformats.org/officeDocument/2006/relationships/hyperlink" Target="https://catalog.archives.gov/search?q=M1746&amp;f.ancestorNaIds=605894" TargetMode="External"/><Relationship Id="rId2517" Type="http://schemas.openxmlformats.org/officeDocument/2006/relationships/hyperlink" Target="https://catalog.archives.gov/search?q=*:*&amp;f.ancestorNaIds=2111801&amp;sort=naIdSort%20asc" TargetMode="External"/><Relationship Id="rId2724" Type="http://schemas.openxmlformats.org/officeDocument/2006/relationships/hyperlink" Target="https://search.ancestryinstitution.com/aird/search/db.aspx?dbid=2505" TargetMode="External"/><Relationship Id="rId2931" Type="http://schemas.openxmlformats.org/officeDocument/2006/relationships/hyperlink" Target="https://search.ancestryinstitution.com/aird/search/db.aspx?dbid=2512" TargetMode="External"/><Relationship Id="rId903" Type="http://schemas.openxmlformats.org/officeDocument/2006/relationships/hyperlink" Target="https://catalog.archives.gov/id/3281811" TargetMode="External"/><Relationship Id="rId1326" Type="http://schemas.openxmlformats.org/officeDocument/2006/relationships/hyperlink" Target="https://catalog.archives.gov/search-within/300398?page=2&amp;q=record.microformPublications.identifier%3AM399&amp;sort=title%3Aasc" TargetMode="External"/><Relationship Id="rId1533" Type="http://schemas.openxmlformats.org/officeDocument/2006/relationships/hyperlink" Target="https://search.ancestryinstitution.com/aird/search/db.aspx?dbid=1264" TargetMode="External"/><Relationship Id="rId1740" Type="http://schemas.openxmlformats.org/officeDocument/2006/relationships/hyperlink" Target="https://catalog.archives.gov/search?q=M1442&amp;f.ancestorNaIds=302021&amp;sort=naIdSort%20asc" TargetMode="External"/><Relationship Id="rId32" Type="http://schemas.openxmlformats.org/officeDocument/2006/relationships/hyperlink" Target="https://ancestry.com/" TargetMode="External"/><Relationship Id="rId1600" Type="http://schemas.openxmlformats.org/officeDocument/2006/relationships/hyperlink" Target="https://search.ancestryinstitution.com/aird/search/db.aspx?dbid=1267" TargetMode="External"/><Relationship Id="rId3498" Type="http://schemas.openxmlformats.org/officeDocument/2006/relationships/hyperlink" Target="https://catalog.archives.gov/search?q=*:*&amp;f.ancestorNaIds=6124377" TargetMode="External"/><Relationship Id="rId3358" Type="http://schemas.openxmlformats.org/officeDocument/2006/relationships/hyperlink" Target="http://www.fold3.com/title_765/" TargetMode="External"/><Relationship Id="rId279" Type="http://schemas.openxmlformats.org/officeDocument/2006/relationships/hyperlink" Target="https://catalog.archives.gov/search?q=*:*&amp;f.ancestorNaIds=2292826" TargetMode="External"/><Relationship Id="rId486" Type="http://schemas.openxmlformats.org/officeDocument/2006/relationships/hyperlink" Target="https://catalog.archives.gov/search?q=*:*&amp;f.ancestorNaIds=4492658&amp;sort=naIdSort%20asc" TargetMode="External"/><Relationship Id="rId693" Type="http://schemas.openxmlformats.org/officeDocument/2006/relationships/hyperlink" Target="https://catalog.archives.gov/search?q=A3606&amp;f.ancestorNaIds=2669073&amp;sort=naIdSort%20asc" TargetMode="External"/><Relationship Id="rId2167" Type="http://schemas.openxmlformats.org/officeDocument/2006/relationships/hyperlink" Target="https://search.ancestryinstitution.com/aird/search/db.aspx?dbid=2509" TargetMode="External"/><Relationship Id="rId2374" Type="http://schemas.openxmlformats.org/officeDocument/2006/relationships/hyperlink" Target="https://familysearch.org/search/collection/2187007" TargetMode="External"/><Relationship Id="rId2581" Type="http://schemas.openxmlformats.org/officeDocument/2006/relationships/hyperlink" Target="https://search.ancestryinstitution.com/aird/search/db.aspx?dbid=2500" TargetMode="External"/><Relationship Id="rId3218" Type="http://schemas.openxmlformats.org/officeDocument/2006/relationships/hyperlink" Target="https://catalog.archives.gov/search?q=*:*&amp;f.ancestorNaIds=7284583&amp;sort=naIdSort%20asc" TargetMode="External"/><Relationship Id="rId3425" Type="http://schemas.openxmlformats.org/officeDocument/2006/relationships/hyperlink" Target="https://familysearch.org/search/collection/2110821" TargetMode="External"/><Relationship Id="rId139" Type="http://schemas.openxmlformats.org/officeDocument/2006/relationships/hyperlink" Target="https://search.ancestryinstitution.com/search/db.aspx?dbid=8722" TargetMode="External"/><Relationship Id="rId346" Type="http://schemas.openxmlformats.org/officeDocument/2006/relationships/hyperlink" Target="https://catalog.archives.gov/search?q=*:*&amp;f.ancestorNaIds=1251997&amp;sort=naIdSort%20asc" TargetMode="External"/><Relationship Id="rId553" Type="http://schemas.openxmlformats.org/officeDocument/2006/relationships/hyperlink" Target="https://www.familysearch.org/search/collection/2443349" TargetMode="External"/><Relationship Id="rId760" Type="http://schemas.openxmlformats.org/officeDocument/2006/relationships/hyperlink" Target="https://catalog.archives.gov/id/3033327" TargetMode="External"/><Relationship Id="rId1183" Type="http://schemas.openxmlformats.org/officeDocument/2006/relationships/hyperlink" Target="https://catalog.archives.gov/search?q=M40&amp;f.ancestorNaIds=568025" TargetMode="External"/><Relationship Id="rId1390" Type="http://schemas.openxmlformats.org/officeDocument/2006/relationships/hyperlink" Target="http://www.footnote.com/title_794/" TargetMode="External"/><Relationship Id="rId2027" Type="http://schemas.openxmlformats.org/officeDocument/2006/relationships/hyperlink" Target="https://catalog.archives.gov/search?q=*:*&amp;f.ancestorNaIds=4504574&amp;sort=naIdSort%20asc" TargetMode="External"/><Relationship Id="rId2234" Type="http://schemas.openxmlformats.org/officeDocument/2006/relationships/hyperlink" Target="https://search.ancestryinstitution.com/aird/search/db.aspx?dbid=1002" TargetMode="External"/><Relationship Id="rId2441" Type="http://schemas.openxmlformats.org/officeDocument/2006/relationships/hyperlink" Target="https://catalog.archives.gov/search?q=*:*&amp;f.ancestorNaIds=1226166&amp;sort=naIdSort%20asc" TargetMode="External"/><Relationship Id="rId206" Type="http://schemas.openxmlformats.org/officeDocument/2006/relationships/hyperlink" Target="https://catalog.archives.gov/search?q=M1783&amp;f.ancestorNaIds=1077435" TargetMode="External"/><Relationship Id="rId413" Type="http://schemas.openxmlformats.org/officeDocument/2006/relationships/hyperlink" Target="https://catalog.archives.gov/search?q=*:*&amp;f.ancestorNaIds=4492838&amp;sort=naIdSort%20asc" TargetMode="External"/><Relationship Id="rId1043" Type="http://schemas.openxmlformats.org/officeDocument/2006/relationships/hyperlink" Target="https://catalog.archives.gov/search?q=A4060&amp;f.ancestorNaIds=3231892&amp;sort=naIdSort%20asc" TargetMode="External"/><Relationship Id="rId620" Type="http://schemas.openxmlformats.org/officeDocument/2006/relationships/hyperlink" Target="https://search.ancestryinstitution.com/aird/search/db.aspx?dbid=9220" TargetMode="External"/><Relationship Id="rId1250" Type="http://schemas.openxmlformats.org/officeDocument/2006/relationships/hyperlink" Target="http://www.fold3.com/title_774/" TargetMode="External"/><Relationship Id="rId2301" Type="http://schemas.openxmlformats.org/officeDocument/2006/relationships/hyperlink" Target="https://search.ancestryinstitution.com/aird/search/db.aspx?dbid=2507" TargetMode="External"/><Relationship Id="rId1110" Type="http://schemas.openxmlformats.org/officeDocument/2006/relationships/hyperlink" Target="https://catalog.archives.gov/id/2945816" TargetMode="External"/><Relationship Id="rId1927" Type="http://schemas.openxmlformats.org/officeDocument/2006/relationships/hyperlink" Target="https://search.ancestryinstitution.com/aird/search/db.aspx?dbid=1116" TargetMode="External"/><Relationship Id="rId3075" Type="http://schemas.openxmlformats.org/officeDocument/2006/relationships/hyperlink" Target="https://catalog.archives.gov/search-within/5641629" TargetMode="External"/><Relationship Id="rId3282" Type="http://schemas.openxmlformats.org/officeDocument/2006/relationships/hyperlink" Target="https://search.ancestryinstitution.com/aird/search/db.aspx?dbid=2238" TargetMode="External"/><Relationship Id="rId2091" Type="http://schemas.openxmlformats.org/officeDocument/2006/relationships/hyperlink" Target="https://catalog.archives.gov/search?q=M2062&amp;f.ancestorNaIds=566157" TargetMode="External"/><Relationship Id="rId3142" Type="http://schemas.openxmlformats.org/officeDocument/2006/relationships/hyperlink" Target="https://catalog.archives.gov/search?q=*:*&amp;f.ancestorNaIds=5889786&amp;sort=naIdSort%20asc" TargetMode="External"/><Relationship Id="rId270" Type="http://schemas.openxmlformats.org/officeDocument/2006/relationships/hyperlink" Target="https://search.ancestryinstitution.com/aird/search/db.aspx?dbid=2502" TargetMode="External"/><Relationship Id="rId3002" Type="http://schemas.openxmlformats.org/officeDocument/2006/relationships/hyperlink" Target="https://catalog.archives.gov/search?q=*:*&amp;f.ancestorNaIds=4696773&amp;sort=naIdSort%20asc" TargetMode="External"/><Relationship Id="rId130" Type="http://schemas.openxmlformats.org/officeDocument/2006/relationships/hyperlink" Target="https://catalog.archives.gov/search-within/2922361?availableOnline=true&amp;sort=naId%3Aasc" TargetMode="External"/><Relationship Id="rId2768" Type="http://schemas.openxmlformats.org/officeDocument/2006/relationships/hyperlink" Target="https://familysearch.org/search/collection/2191222" TargetMode="External"/><Relationship Id="rId2975" Type="http://schemas.openxmlformats.org/officeDocument/2006/relationships/hyperlink" Target="https://catalog.archives.gov/search?q=*:*&amp;f.ancestorNaIds=4688318&amp;sort=naIdSort%20asc" TargetMode="External"/><Relationship Id="rId947" Type="http://schemas.openxmlformats.org/officeDocument/2006/relationships/hyperlink" Target="https://catalog.archives.gov/id/2788960" TargetMode="External"/><Relationship Id="rId1577" Type="http://schemas.openxmlformats.org/officeDocument/2006/relationships/hyperlink" Target="https://search.ancestryinstitution.com/aird/search/db.aspx?dbid=2058" TargetMode="External"/><Relationship Id="rId1784" Type="http://schemas.openxmlformats.org/officeDocument/2006/relationships/hyperlink" Target="https://search.ancestryinstitution.com/aird/search/db.aspx?dbid=1554" TargetMode="External"/><Relationship Id="rId1991" Type="http://schemas.openxmlformats.org/officeDocument/2006/relationships/hyperlink" Target="https://search.ancestryinstitution.com/aird/search/db.aspx?dbid=2982" TargetMode="External"/><Relationship Id="rId2628" Type="http://schemas.openxmlformats.org/officeDocument/2006/relationships/hyperlink" Target="http://www.fold3.com/title_765/" TargetMode="External"/><Relationship Id="rId2835" Type="http://schemas.openxmlformats.org/officeDocument/2006/relationships/hyperlink" Target="https://search.ancestryinstitution.com/aird/search/db.aspx?dbid=2508" TargetMode="External"/><Relationship Id="rId76" Type="http://schemas.openxmlformats.org/officeDocument/2006/relationships/hyperlink" Target="https://catalog.archives.gov/search-within/2838468?availableOnline=true&amp;sort=naId%3Aasc" TargetMode="External"/><Relationship Id="rId807" Type="http://schemas.openxmlformats.org/officeDocument/2006/relationships/hyperlink" Target="https://search.ancestryinstitution.com/aird/search/db.aspx?dbid=9270" TargetMode="External"/><Relationship Id="rId1437" Type="http://schemas.openxmlformats.org/officeDocument/2006/relationships/hyperlink" Target="https://familysearch.org/search/collection/1987567" TargetMode="External"/><Relationship Id="rId1644" Type="http://schemas.openxmlformats.org/officeDocument/2006/relationships/hyperlink" Target="https://catalog.archives.gov/search?q=M1144&amp;f.level=fileunit&amp;f.oldScope=online&amp;f.recordGroupNoCollectionId=85" TargetMode="External"/><Relationship Id="rId1851" Type="http://schemas.openxmlformats.org/officeDocument/2006/relationships/hyperlink" Target="https://familysearch.org/search/collection/1877093" TargetMode="External"/><Relationship Id="rId2902" Type="http://schemas.openxmlformats.org/officeDocument/2006/relationships/hyperlink" Target="https://search.ancestryinstitution.com/aird/search/db.aspx?dbid=2509" TargetMode="External"/><Relationship Id="rId1504" Type="http://schemas.openxmlformats.org/officeDocument/2006/relationships/hyperlink" Target="https://search.ancestryinstitution.com/aird/search/db.aspx?dbid=1264" TargetMode="External"/><Relationship Id="rId1711" Type="http://schemas.openxmlformats.org/officeDocument/2006/relationships/hyperlink" Target="https://familysearch.org/search/collection/2299373" TargetMode="External"/><Relationship Id="rId3469" Type="http://schemas.openxmlformats.org/officeDocument/2006/relationships/hyperlink" Target="https://www.fold3.com/title/644/census-us-federal-1910" TargetMode="External"/><Relationship Id="rId597" Type="http://schemas.openxmlformats.org/officeDocument/2006/relationships/hyperlink" Target="https://catalog.archives.gov/search?q=*:*&amp;f.ancestorNaIds=2790491&amp;sort=naIdSort%20asc" TargetMode="External"/><Relationship Id="rId2278" Type="http://schemas.openxmlformats.org/officeDocument/2006/relationships/hyperlink" Target="https://drive.google.com/file/d/1s2APrpQw-94wRn_2-M8RXZ9Bti1TEISx/view?usp=drive_link" TargetMode="External"/><Relationship Id="rId2485" Type="http://schemas.openxmlformats.org/officeDocument/2006/relationships/hyperlink" Target="https://familysearch.org/search/collection/2285702" TargetMode="External"/><Relationship Id="rId3329" Type="http://schemas.openxmlformats.org/officeDocument/2006/relationships/hyperlink" Target="http://www.footnote.com/title_650/" TargetMode="External"/><Relationship Id="rId457" Type="http://schemas.openxmlformats.org/officeDocument/2006/relationships/hyperlink" Target="https://catalog.archives.gov/search?q=*:*&amp;f.ancestorNaIds=4499005&amp;sort=naIdSort%20asc" TargetMode="External"/><Relationship Id="rId1087" Type="http://schemas.openxmlformats.org/officeDocument/2006/relationships/hyperlink" Target="https://catalog.archives.gov/id/3477961" TargetMode="External"/><Relationship Id="rId1294" Type="http://schemas.openxmlformats.org/officeDocument/2006/relationships/hyperlink" Target="https://catalog.archives.gov/search?q=*:*&amp;f.ancestorNaIds=%202133276&amp;sort=naIdSort%20asc" TargetMode="External"/><Relationship Id="rId2138" Type="http://schemas.openxmlformats.org/officeDocument/2006/relationships/hyperlink" Target="http://www.fold3.com/title_765/" TargetMode="External"/><Relationship Id="rId2692" Type="http://schemas.openxmlformats.org/officeDocument/2006/relationships/hyperlink" Target="https://familysearch.org/search/collection/2613134" TargetMode="External"/><Relationship Id="rId664" Type="http://schemas.openxmlformats.org/officeDocument/2006/relationships/hyperlink" Target="https://catalog.archives.gov/search?q=A3580&amp;f.ancestorNaIds=2790556" TargetMode="External"/><Relationship Id="rId871" Type="http://schemas.openxmlformats.org/officeDocument/2006/relationships/hyperlink" Target="https://catalog.archives.gov/id/2658014" TargetMode="External"/><Relationship Id="rId2345" Type="http://schemas.openxmlformats.org/officeDocument/2006/relationships/hyperlink" Target="https://search.ancestryinstitution.com/aird/search/db.aspx?dbid=2508" TargetMode="External"/><Relationship Id="rId2552" Type="http://schemas.openxmlformats.org/officeDocument/2006/relationships/hyperlink" Target="https://catalog.archives.gov/search?q=*:*&amp;f.ancestorNaIds=2173193&amp;sort=naIdSort%20asc" TargetMode="External"/><Relationship Id="rId317" Type="http://schemas.openxmlformats.org/officeDocument/2006/relationships/hyperlink" Target="http://familysearch.org/" TargetMode="External"/><Relationship Id="rId524" Type="http://schemas.openxmlformats.org/officeDocument/2006/relationships/hyperlink" Target="https://catalog.archives.gov/search?q=*:*&amp;f.ancestorNaIds=4492725&amp;sort=naIdSort%20asc" TargetMode="External"/><Relationship Id="rId731" Type="http://schemas.openxmlformats.org/officeDocument/2006/relationships/hyperlink" Target="https://search.ancestryinstitution.com/aird/search/db.aspx?dbid=60517" TargetMode="External"/><Relationship Id="rId1154" Type="http://schemas.openxmlformats.org/officeDocument/2006/relationships/hyperlink" Target="https://search.ancestryinstitution.com/aird/search/db.aspx?dbid=9220" TargetMode="External"/><Relationship Id="rId1361" Type="http://schemas.openxmlformats.org/officeDocument/2006/relationships/hyperlink" Target="https://familysearch.org/search/collection/1401638" TargetMode="External"/><Relationship Id="rId2205" Type="http://schemas.openxmlformats.org/officeDocument/2006/relationships/hyperlink" Target="https://familysearch.org/search/collection/2170637" TargetMode="External"/><Relationship Id="rId2412" Type="http://schemas.openxmlformats.org/officeDocument/2006/relationships/hyperlink" Target="https://familysearch.org/search/collection/2173973" TargetMode="External"/><Relationship Id="rId1014" Type="http://schemas.openxmlformats.org/officeDocument/2006/relationships/hyperlink" Target="https://search.ancestryinstitution.com/aird/search/db.aspx?dbid=9220" TargetMode="External"/><Relationship Id="rId1221" Type="http://schemas.openxmlformats.org/officeDocument/2006/relationships/hyperlink" Target="https://search.ancestryinstitution.com/aird/search/db.aspx?dbid=1203" TargetMode="External"/><Relationship Id="rId3186" Type="http://schemas.openxmlformats.org/officeDocument/2006/relationships/hyperlink" Target="https://catalog.archives.gov/search?q=*:*&amp;f.ancestorNaIds=6171867&amp;sort=naIdSort%20asc" TargetMode="External"/><Relationship Id="rId3393" Type="http://schemas.openxmlformats.org/officeDocument/2006/relationships/hyperlink" Target="https://familysearch.org/search/collection/1390101" TargetMode="External"/><Relationship Id="rId3046" Type="http://schemas.openxmlformats.org/officeDocument/2006/relationships/hyperlink" Target="https://catalog.archives.gov/search-within/4835082" TargetMode="External"/><Relationship Id="rId3253" Type="http://schemas.openxmlformats.org/officeDocument/2006/relationships/hyperlink" Target="http://familysearch.org/" TargetMode="External"/><Relationship Id="rId3460" Type="http://schemas.openxmlformats.org/officeDocument/2006/relationships/hyperlink" Target="https://catalog.archives.gov/search?q=T529&amp;f.ancestorNaIds=608958" TargetMode="External"/><Relationship Id="rId174" Type="http://schemas.openxmlformats.org/officeDocument/2006/relationships/hyperlink" Target="https://search.ancestryinstitution.com/aird/search/db.aspx?dbid=1277" TargetMode="External"/><Relationship Id="rId381" Type="http://schemas.openxmlformats.org/officeDocument/2006/relationships/hyperlink" Target="https://www.fold3.com/title/900/card-file-of-japanese-works-requiring-protection" TargetMode="External"/><Relationship Id="rId2062" Type="http://schemas.openxmlformats.org/officeDocument/2006/relationships/hyperlink" Target="https://catalog.archives.gov/search-within/300398?page=2&amp;q=record.microformPublications.identifier%3AM1992&amp;sort=naId%3Aasc" TargetMode="External"/><Relationship Id="rId3113" Type="http://schemas.openxmlformats.org/officeDocument/2006/relationships/hyperlink" Target="https://catalog.archives.gov/search?q=*:*&amp;f.ancestorNaIds=5720621&amp;sort=naIdSort%20asc" TargetMode="External"/><Relationship Id="rId241" Type="http://schemas.openxmlformats.org/officeDocument/2006/relationships/hyperlink" Target="https://catalog.archives.gov/search?q=*:*&amp;f.ancestorNaIds=613857" TargetMode="External"/><Relationship Id="rId3320" Type="http://schemas.openxmlformats.org/officeDocument/2006/relationships/hyperlink" Target="https://catalog.archives.gov/search?q=*:*&amp;f.ancestorNaIds=7820297&amp;sort=naIdSort%20asc" TargetMode="External"/><Relationship Id="rId2879" Type="http://schemas.openxmlformats.org/officeDocument/2006/relationships/hyperlink" Target="https://search.ancestryinstitution.com/aird/search/db.aspx?dbid=2507" TargetMode="External"/><Relationship Id="rId101" Type="http://schemas.openxmlformats.org/officeDocument/2006/relationships/hyperlink" Target="https://catalog.archives.gov/search-within/2953553?availableOnline=true&amp;sort=naId%3Aasc" TargetMode="External"/><Relationship Id="rId1688" Type="http://schemas.openxmlformats.org/officeDocument/2006/relationships/hyperlink" Target="https://familysearch.org/search/collection/1840474" TargetMode="External"/><Relationship Id="rId1895" Type="http://schemas.openxmlformats.org/officeDocument/2006/relationships/hyperlink" Target="https://familysearch.org/search/collection/2299398" TargetMode="External"/><Relationship Id="rId2739" Type="http://schemas.openxmlformats.org/officeDocument/2006/relationships/hyperlink" Target="https://catalog.archives.gov/search?q=*:*&amp;f.ancestorNaIds=2945893&amp;sort=naIdSort%20asc" TargetMode="External"/><Relationship Id="rId2946" Type="http://schemas.openxmlformats.org/officeDocument/2006/relationships/hyperlink" Target="https://catalog.archives.gov/search?q=*:*&amp;f.ancestorNaIds=4556725&amp;sort=naIdSort%20asc" TargetMode="External"/><Relationship Id="rId918" Type="http://schemas.openxmlformats.org/officeDocument/2006/relationships/hyperlink" Target="https://catalog.archives.gov/search?q=A3914&amp;f.ancestorNaIds=3244836&amp;sort=naIdSort%20asc" TargetMode="External"/><Relationship Id="rId1548" Type="http://schemas.openxmlformats.org/officeDocument/2006/relationships/hyperlink" Target="https://familysearch.org/search/collection/2427894" TargetMode="External"/><Relationship Id="rId1755" Type="http://schemas.openxmlformats.org/officeDocument/2006/relationships/hyperlink" Target="https://search.ancestryinstitution.com/aird/search/db.aspx?dbid=8679" TargetMode="External"/><Relationship Id="rId1408" Type="http://schemas.openxmlformats.org/officeDocument/2006/relationships/hyperlink" Target="http://www.footnote.com/title_923/" TargetMode="External"/><Relationship Id="rId1962" Type="http://schemas.openxmlformats.org/officeDocument/2006/relationships/hyperlink" Target="https://catalog.archives.gov/search-within/300398?page=3&amp;q=record.microformPublications.identifier%3AM1821&amp;sort=naId%3Aasc" TargetMode="External"/><Relationship Id="rId2806" Type="http://schemas.openxmlformats.org/officeDocument/2006/relationships/hyperlink" Target="https://search.ancestryinstitution.com/aird/search/db.aspx?dbid=2509" TargetMode="External"/><Relationship Id="rId47" Type="http://schemas.openxmlformats.org/officeDocument/2006/relationships/hyperlink" Target="https://search.ancestryinstitution.com/aird/search/db.aspx?dbid=9122" TargetMode="External"/><Relationship Id="rId1615" Type="http://schemas.openxmlformats.org/officeDocument/2006/relationships/hyperlink" Target="http://www.footnote.com/title_59/" TargetMode="External"/><Relationship Id="rId1822" Type="http://schemas.openxmlformats.org/officeDocument/2006/relationships/hyperlink" Target="https://www.fold3.com/title/109/naturalizations-ca-san-diego" TargetMode="External"/><Relationship Id="rId2389" Type="http://schemas.openxmlformats.org/officeDocument/2006/relationships/hyperlink" Target="https://search.ancestryinstitution.com/aird/search/db.aspx?dbid=3038" TargetMode="External"/><Relationship Id="rId2596" Type="http://schemas.openxmlformats.org/officeDocument/2006/relationships/hyperlink" Target="https://search.ancestryinstitution.com/aird/search/db.aspx?dbid=2503" TargetMode="External"/><Relationship Id="rId568" Type="http://schemas.openxmlformats.org/officeDocument/2006/relationships/hyperlink" Target="https://catalog.archives.gov/search?q=A3497&amp;f.ancestorNaIds=2663221&amp;sort=naIdSort%20asc" TargetMode="External"/><Relationship Id="rId775" Type="http://schemas.openxmlformats.org/officeDocument/2006/relationships/hyperlink" Target="https://search.ancestryinstitution.com/aird/search/db.aspx?dbid=9220" TargetMode="External"/><Relationship Id="rId982" Type="http://schemas.openxmlformats.org/officeDocument/2006/relationships/hyperlink" Target="https://catalog.archives.gov/search?q=A3982&amp;f.ancestorNaIds=2789504" TargetMode="External"/><Relationship Id="rId1198" Type="http://schemas.openxmlformats.org/officeDocument/2006/relationships/hyperlink" Target="https://familysearch.org/search/collection/1849782" TargetMode="External"/><Relationship Id="rId2249" Type="http://schemas.openxmlformats.org/officeDocument/2006/relationships/hyperlink" Target="https://search.ancestryinstitution.com/aird/search/db.aspx?dbid=60614" TargetMode="External"/><Relationship Id="rId2456" Type="http://schemas.openxmlformats.org/officeDocument/2006/relationships/hyperlink" Target="https://search.ancestryinstitution.com/search/db.aspx?dbid=2995" TargetMode="External"/><Relationship Id="rId2663" Type="http://schemas.openxmlformats.org/officeDocument/2006/relationships/hyperlink" Target="https://search.ancestryinstitution.com/aird/search/db.aspx?dbid=2503" TargetMode="External"/><Relationship Id="rId2870" Type="http://schemas.openxmlformats.org/officeDocument/2006/relationships/hyperlink" Target="https://catalog.archives.gov/search?q=*:*&amp;f.ancestorNaIds=4499462&amp;sort=titleSort%20asc" TargetMode="External"/><Relationship Id="rId3507" Type="http://schemas.openxmlformats.org/officeDocument/2006/relationships/hyperlink" Target="http://familysearch.org/" TargetMode="External"/><Relationship Id="rId428" Type="http://schemas.openxmlformats.org/officeDocument/2006/relationships/hyperlink" Target="https://catalog.archives.gov/search?q=*:*&amp;f.ancestorNaIds=4495176&amp;sort=naIdSort%20asc" TargetMode="External"/><Relationship Id="rId635" Type="http://schemas.openxmlformats.org/officeDocument/2006/relationships/hyperlink" Target="https://catalog.archives.gov/search-within/2990200" TargetMode="External"/><Relationship Id="rId842" Type="http://schemas.openxmlformats.org/officeDocument/2006/relationships/hyperlink" Target="https://search.ancestryinstitution.com/aird/search/db.aspx?dbid=9127" TargetMode="External"/><Relationship Id="rId1058" Type="http://schemas.openxmlformats.org/officeDocument/2006/relationships/hyperlink" Target="https://catalog.archives.gov/search?q=A4077&amp;f.ancestorNaIds=2983379&amp;sort=naIdSort%20asc" TargetMode="External"/><Relationship Id="rId1265" Type="http://schemas.openxmlformats.org/officeDocument/2006/relationships/hyperlink" Target="https://familysearch.org/search/collection/1932371" TargetMode="External"/><Relationship Id="rId1472" Type="http://schemas.openxmlformats.org/officeDocument/2006/relationships/hyperlink" Target="https://search.ancestryinstitution.com/aird/search/db.aspx?dbid=1225" TargetMode="External"/><Relationship Id="rId2109" Type="http://schemas.openxmlformats.org/officeDocument/2006/relationships/hyperlink" Target="https://www.fold3.com/title/448/pearl-harbor-muster-rolls" TargetMode="External"/><Relationship Id="rId2316" Type="http://schemas.openxmlformats.org/officeDocument/2006/relationships/hyperlink" Target="https://search.ancestryinstitution.com/aird/search/db.aspx?dbid=2507" TargetMode="External"/><Relationship Id="rId2523" Type="http://schemas.openxmlformats.org/officeDocument/2006/relationships/hyperlink" Target="https://catalog.archives.gov/search?q=*:*&amp;f.ancestorNaIds=2117247&amp;sort=naIdSort%20asc" TargetMode="External"/><Relationship Id="rId2730" Type="http://schemas.openxmlformats.org/officeDocument/2006/relationships/hyperlink" Target="https://catalog.archives.gov/search?q=*:*&amp;f.ancestorNaIds=2867028&amp;sort=naIdSort%20asc" TargetMode="External"/><Relationship Id="rId702" Type="http://schemas.openxmlformats.org/officeDocument/2006/relationships/hyperlink" Target="https://catalog.archives.gov/search?q=A3613&amp;f.ancestorNaIds=2842936&amp;sort=naIdSort%20asc" TargetMode="External"/><Relationship Id="rId1125" Type="http://schemas.openxmlformats.org/officeDocument/2006/relationships/hyperlink" Target="https://catalog.archives.gov/search?q=A4163&amp;f.ancestorNaIds=3260229&amp;sort=naIdSort%20asc" TargetMode="External"/><Relationship Id="rId1332" Type="http://schemas.openxmlformats.org/officeDocument/2006/relationships/hyperlink" Target="https://search.ancestryinstitution.com/aird/search/db.aspx?dbid=2344" TargetMode="External"/><Relationship Id="rId3297" Type="http://schemas.openxmlformats.org/officeDocument/2006/relationships/hyperlink" Target="https://www.fold3.com/title_816/wwii_draft_registration_cards" TargetMode="External"/><Relationship Id="rId3157" Type="http://schemas.openxmlformats.org/officeDocument/2006/relationships/hyperlink" Target="https://catalog.archives.gov/search?q=*:*&amp;f.ancestorNaIds=6037061&amp;sort=naIdSort%20asc" TargetMode="External"/><Relationship Id="rId285" Type="http://schemas.openxmlformats.org/officeDocument/2006/relationships/hyperlink" Target="https://catalog.archives.gov/search?q=*:*&amp;f.ancestorNaIds=2658545" TargetMode="External"/><Relationship Id="rId3364" Type="http://schemas.openxmlformats.org/officeDocument/2006/relationships/hyperlink" Target="https://catalog.archives.gov/search?q=*:*&amp;f.ancestorNaIds=81448631&amp;sort=naIdSort%20asc" TargetMode="External"/><Relationship Id="rId492" Type="http://schemas.openxmlformats.org/officeDocument/2006/relationships/hyperlink" Target="https://catalog.archives.gov/search?q=*:*&amp;f.ancestorNaIds=4525595&amp;sort=naIdSort%20asc" TargetMode="External"/><Relationship Id="rId2173" Type="http://schemas.openxmlformats.org/officeDocument/2006/relationships/hyperlink" Target="https://catalog.archives.gov/search?q=*:*&amp;f.ancestorNaIds=572203&amp;sort=naIdSort%20asc" TargetMode="External"/><Relationship Id="rId2380" Type="http://schemas.openxmlformats.org/officeDocument/2006/relationships/hyperlink" Target="https://search.ancestryinstitution.com/aird/search/db.aspx?dbid=1002" TargetMode="External"/><Relationship Id="rId3017" Type="http://schemas.openxmlformats.org/officeDocument/2006/relationships/hyperlink" Target="https://search.ancestryinstitution.com/aird/search/db.aspx?dbid=2507" TargetMode="External"/><Relationship Id="rId3224" Type="http://schemas.openxmlformats.org/officeDocument/2006/relationships/hyperlink" Target="https://search.ancestryinstitution.com/aird/search/db.aspx?dbid=60593" TargetMode="External"/><Relationship Id="rId3431" Type="http://schemas.openxmlformats.org/officeDocument/2006/relationships/hyperlink" Target="https://aad.archives.gov/aad/series-description.jsp?s=3053&amp;cat=all&amp;bc=sl&amp;col=1183" TargetMode="External"/><Relationship Id="rId145" Type="http://schemas.openxmlformats.org/officeDocument/2006/relationships/hyperlink" Target="https://search.ancestryinstitution.com/aird/search/db.aspx?dbid=9272" TargetMode="External"/><Relationship Id="rId352" Type="http://schemas.openxmlformats.org/officeDocument/2006/relationships/hyperlink" Target="https://catalog.archives.gov/search?q=A3355%20Fold3&amp;f.ancestorNaIds=596972" TargetMode="External"/><Relationship Id="rId2033" Type="http://schemas.openxmlformats.org/officeDocument/2006/relationships/hyperlink" Target="https://catalog.archives.gov/search?q=m1941%20and%20fold3&amp;f.level=fileunit&amp;f.locationIds=33&amp;f.oldScope=online&amp;f.recordGroupNoCollectionId=260" TargetMode="External"/><Relationship Id="rId2240" Type="http://schemas.openxmlformats.org/officeDocument/2006/relationships/hyperlink" Target="https://catalog.archives.gov/search?q=*:*&amp;f.ancestorNaIds=599221&amp;sort=naIdSort%20asc" TargetMode="External"/><Relationship Id="rId212" Type="http://schemas.openxmlformats.org/officeDocument/2006/relationships/hyperlink" Target="http://www.fold3.com/title_756/" TargetMode="External"/><Relationship Id="rId1799" Type="http://schemas.openxmlformats.org/officeDocument/2006/relationships/hyperlink" Target="https://search.ancestryinstitution.com/aird/search/db.aspx?dbid=1554" TargetMode="External"/><Relationship Id="rId2100" Type="http://schemas.openxmlformats.org/officeDocument/2006/relationships/hyperlink" Target="http://familysearch.org/" TargetMode="External"/><Relationship Id="rId1659" Type="http://schemas.openxmlformats.org/officeDocument/2006/relationships/hyperlink" Target="https://search.ancestryinstitution.com/aird/search/db.aspx?dbid=1554" TargetMode="External"/><Relationship Id="rId1866" Type="http://schemas.openxmlformats.org/officeDocument/2006/relationships/hyperlink" Target="https://search.ancestryinstitution.com/aird/search/db.aspx?dbid=1629" TargetMode="External"/><Relationship Id="rId2917" Type="http://schemas.openxmlformats.org/officeDocument/2006/relationships/hyperlink" Target="https://search.ancestryinstitution.com/aird/search/db.aspx?dbid=2509" TargetMode="External"/><Relationship Id="rId3081" Type="http://schemas.openxmlformats.org/officeDocument/2006/relationships/hyperlink" Target="https://search.ancestryinstitution.com/aird/search/db.aspx?dbid=2501" TargetMode="External"/><Relationship Id="rId1519" Type="http://schemas.openxmlformats.org/officeDocument/2006/relationships/hyperlink" Target="https://familysearch.org/search/collection/2075263" TargetMode="External"/><Relationship Id="rId1726" Type="http://schemas.openxmlformats.org/officeDocument/2006/relationships/hyperlink" Target="https://search.ancestryinstitution.com/aird/search/db.aspx?dbid=7949" TargetMode="External"/><Relationship Id="rId1933" Type="http://schemas.openxmlformats.org/officeDocument/2006/relationships/hyperlink" Target="https://catalog.archives.gov/search-within/300398?page=2&amp;q=record.microformPublications.identifier%3AM1789&amp;sort=title%3Aasc" TargetMode="External"/><Relationship Id="rId18" Type="http://schemas.openxmlformats.org/officeDocument/2006/relationships/hyperlink" Target="https://catalog.archives.gov/search-within/2733312?availableOnline=true&amp;sort=naId%3Aasc" TargetMode="External"/><Relationship Id="rId679" Type="http://schemas.openxmlformats.org/officeDocument/2006/relationships/hyperlink" Target="https://catalog.archives.gov/id/2675014" TargetMode="External"/><Relationship Id="rId886" Type="http://schemas.openxmlformats.org/officeDocument/2006/relationships/hyperlink" Target="https://catalog.archives.gov/search?q=A3856&amp;f.ancestorNaIds=2788734&amp;sort=naIdSort%20asc" TargetMode="External"/><Relationship Id="rId2567" Type="http://schemas.openxmlformats.org/officeDocument/2006/relationships/hyperlink" Target="https://search.ancestryinstitution.com/aird/search/db.aspx?dbid=2504" TargetMode="External"/><Relationship Id="rId2774" Type="http://schemas.openxmlformats.org/officeDocument/2006/relationships/hyperlink" Target="https://catalog.archives.gov/search-within/3477998" TargetMode="External"/><Relationship Id="rId2" Type="http://schemas.openxmlformats.org/officeDocument/2006/relationships/hyperlink" Target="https://catalog.archives.gov/id/3054047" TargetMode="External"/><Relationship Id="rId539" Type="http://schemas.openxmlformats.org/officeDocument/2006/relationships/hyperlink" Target="https://www.familysearch.org/search/collection/2465054" TargetMode="External"/><Relationship Id="rId746" Type="http://schemas.openxmlformats.org/officeDocument/2006/relationships/hyperlink" Target="https://catalog.archives.gov/id/3020750" TargetMode="External"/><Relationship Id="rId1169" Type="http://schemas.openxmlformats.org/officeDocument/2006/relationships/hyperlink" Target="https://search.ancestryinstitution.com/aird/search/db.aspx?dbid=1134" TargetMode="External"/><Relationship Id="rId1376" Type="http://schemas.openxmlformats.org/officeDocument/2006/relationships/hyperlink" Target="http://www.footnote.com/title_850/" TargetMode="External"/><Relationship Id="rId1583" Type="http://schemas.openxmlformats.org/officeDocument/2006/relationships/hyperlink" Target="https://familysearch.org/search/collection/2427901" TargetMode="External"/><Relationship Id="rId2427" Type="http://schemas.openxmlformats.org/officeDocument/2006/relationships/hyperlink" Target="https://catalog.archives.gov/search?q=*:*&amp;f.ancestorNaIds=1154468&amp;sort=naIdSort%20asc" TargetMode="External"/><Relationship Id="rId2981" Type="http://schemas.openxmlformats.org/officeDocument/2006/relationships/hyperlink" Target="https://www.fold3.com/title_816/wwii_draft_registration_cards" TargetMode="External"/><Relationship Id="rId953" Type="http://schemas.openxmlformats.org/officeDocument/2006/relationships/hyperlink" Target="https://catalog.archives.gov/id/2788711" TargetMode="External"/><Relationship Id="rId1029" Type="http://schemas.openxmlformats.org/officeDocument/2006/relationships/hyperlink" Target="https://catalog.archives.gov/search?q=A4038&amp;f.ancestorNaIds=3281795&amp;sort=naIdSort%20asc" TargetMode="External"/><Relationship Id="rId1236" Type="http://schemas.openxmlformats.org/officeDocument/2006/relationships/hyperlink" Target="https://search.ancestryinstitution.com/aird/search/db.aspx?dbid=2322" TargetMode="External"/><Relationship Id="rId1790" Type="http://schemas.openxmlformats.org/officeDocument/2006/relationships/hyperlink" Target="https://familysearch.org/search/collection/1849628" TargetMode="External"/><Relationship Id="rId2634" Type="http://schemas.openxmlformats.org/officeDocument/2006/relationships/hyperlink" Target="http://www.fold3.com/title_765/" TargetMode="External"/><Relationship Id="rId2841" Type="http://schemas.openxmlformats.org/officeDocument/2006/relationships/hyperlink" Target="https://catalog.archives.gov/search?q=*:*&amp;f.ancestorNaIds=4477905&amp;sort=naIdSort%20asc" TargetMode="External"/><Relationship Id="rId82" Type="http://schemas.openxmlformats.org/officeDocument/2006/relationships/hyperlink" Target="https://catalog.archives.gov/search-within/2842721?availableOnline=true&amp;sort=naId%3Aasc" TargetMode="External"/><Relationship Id="rId606" Type="http://schemas.openxmlformats.org/officeDocument/2006/relationships/hyperlink" Target="https://search.ancestryinstitution.com/aird/search/db.aspx?dbid=8722" TargetMode="External"/><Relationship Id="rId813" Type="http://schemas.openxmlformats.org/officeDocument/2006/relationships/hyperlink" Target="https://catalog.archives.gov/search?q=A3756&amp;f.ancestorNaIds=2723174&amp;sort=naIdSort%20asc" TargetMode="External"/><Relationship Id="rId1443" Type="http://schemas.openxmlformats.org/officeDocument/2006/relationships/hyperlink" Target="https://catalog.archives.gov/search?q=M636&amp;f.ancestorNaIds=654530" TargetMode="External"/><Relationship Id="rId1650" Type="http://schemas.openxmlformats.org/officeDocument/2006/relationships/hyperlink" Target="https://catalog.archives.gov/search?q=*:*&amp;f.ancestorNaIds=71962618&amp;sort=naIdSort%20asc" TargetMode="External"/><Relationship Id="rId2701" Type="http://schemas.openxmlformats.org/officeDocument/2006/relationships/hyperlink" Target="https://catalog.archives.gov/search?q=*:*&amp;f.ancestorNaIds=2767346&amp;sort=naIdSort%20asc&amp;f.oldScope=online" TargetMode="External"/><Relationship Id="rId1303" Type="http://schemas.openxmlformats.org/officeDocument/2006/relationships/hyperlink" Target="https://catalog.archives.gov/search?q=M382&amp;f.ancestorNaIds=595144" TargetMode="External"/><Relationship Id="rId1510" Type="http://schemas.openxmlformats.org/officeDocument/2006/relationships/hyperlink" Target="https://search.ancestryinstitution.com/aird/search/db.aspx?dbid=1264" TargetMode="External"/><Relationship Id="rId3268" Type="http://schemas.openxmlformats.org/officeDocument/2006/relationships/hyperlink" Target="https://catalog.archives.gov/id/7644725" TargetMode="External"/><Relationship Id="rId3475" Type="http://schemas.openxmlformats.org/officeDocument/2006/relationships/hyperlink" Target="https://familysearch.org/search/collection/1488411" TargetMode="External"/><Relationship Id="rId189" Type="http://schemas.openxmlformats.org/officeDocument/2006/relationships/hyperlink" Target="https://catalog.archives.gov/search-within/654520?availableOnline=true&amp;sort=naId%3Aasc" TargetMode="External"/><Relationship Id="rId396" Type="http://schemas.openxmlformats.org/officeDocument/2006/relationships/hyperlink" Target="https://catalog.archives.gov/search?q=*:*&amp;f.ancestorNaIds=4477235&amp;sort=naIdSort%20asc" TargetMode="External"/><Relationship Id="rId2077" Type="http://schemas.openxmlformats.org/officeDocument/2006/relationships/hyperlink" Target="https://www.fold3.com/title/746/civil-war-service-records-cmsr-union-colored-troops-47th-55th-infantry" TargetMode="External"/><Relationship Id="rId2284" Type="http://schemas.openxmlformats.org/officeDocument/2006/relationships/hyperlink" Target="https://search.ancestryinstitution.com/aird/search/db.aspx?dbid=1002" TargetMode="External"/><Relationship Id="rId2491" Type="http://schemas.openxmlformats.org/officeDocument/2006/relationships/hyperlink" Target="https://search.ancestryinstitution.com/aird/search/db.aspx?dbid=2505" TargetMode="External"/><Relationship Id="rId3128" Type="http://schemas.openxmlformats.org/officeDocument/2006/relationships/hyperlink" Target="https://catalog.archives.gov/id/159258811" TargetMode="External"/><Relationship Id="rId3335" Type="http://schemas.openxmlformats.org/officeDocument/2006/relationships/hyperlink" Target="https://familysearch.org/search/collection/2120721" TargetMode="External"/><Relationship Id="rId256" Type="http://schemas.openxmlformats.org/officeDocument/2006/relationships/hyperlink" Target="https://catalog.archives.gov/search?q=*:*&amp;f.ancestorNaIds=895485&amp;f.fileFormat=image%2Fjpeg" TargetMode="External"/><Relationship Id="rId463" Type="http://schemas.openxmlformats.org/officeDocument/2006/relationships/hyperlink" Target="https://search.ancestryinstitution.com/search/db.aspx?dbid=1247" TargetMode="External"/><Relationship Id="rId670" Type="http://schemas.openxmlformats.org/officeDocument/2006/relationships/hyperlink" Target="https://search.ancestryinstitution.com/aird/search/db.aspx?dbid=9220" TargetMode="External"/><Relationship Id="rId1093" Type="http://schemas.openxmlformats.org/officeDocument/2006/relationships/hyperlink" Target="https://catalog.archives.gov/search?q=A4117&amp;f.ancestorNaIds=2990217&amp;sort=naIdSort%20asc" TargetMode="External"/><Relationship Id="rId2144" Type="http://schemas.openxmlformats.org/officeDocument/2006/relationships/hyperlink" Target="https://search.ancestryinstitution.com/aird/search/db.aspx?dbid=1002" TargetMode="External"/><Relationship Id="rId2351" Type="http://schemas.openxmlformats.org/officeDocument/2006/relationships/hyperlink" Target="https://catalog.archives.gov/search?q=*:*&amp;f.ancestorNaIds=731235&amp;sort=naIdSort%20asc" TargetMode="External"/><Relationship Id="rId3402" Type="http://schemas.openxmlformats.org/officeDocument/2006/relationships/hyperlink" Target="https://fraser.stlouisfed.org/archival-collection/records-women-s-bureau-5963" TargetMode="External"/><Relationship Id="rId116" Type="http://schemas.openxmlformats.org/officeDocument/2006/relationships/hyperlink" Target="https://catalog.archives.gov/search-within/2802334?availableOnline=true&amp;sort=naId%3Aasc" TargetMode="External"/><Relationship Id="rId323" Type="http://schemas.openxmlformats.org/officeDocument/2006/relationships/hyperlink" Target="http://familysearch.org/" TargetMode="External"/><Relationship Id="rId530" Type="http://schemas.openxmlformats.org/officeDocument/2006/relationships/hyperlink" Target="https://catalog.archives.gov/search?q=*:*&amp;f.ancestorNaIds=4051444&amp;sort=naIdSort%20asc" TargetMode="External"/><Relationship Id="rId1160" Type="http://schemas.openxmlformats.org/officeDocument/2006/relationships/hyperlink" Target="https://ancestry.com/" TargetMode="External"/><Relationship Id="rId2004" Type="http://schemas.openxmlformats.org/officeDocument/2006/relationships/hyperlink" Target="http://www.fold3.com/title_68/" TargetMode="External"/><Relationship Id="rId2211" Type="http://schemas.openxmlformats.org/officeDocument/2006/relationships/hyperlink" Target="https://search.ancestryinstitution.com/aird/search/db.aspx?dbid=2509" TargetMode="External"/><Relationship Id="rId1020" Type="http://schemas.openxmlformats.org/officeDocument/2006/relationships/hyperlink" Target="https://catalog.archives.gov/search-within/3432894" TargetMode="External"/><Relationship Id="rId1977" Type="http://schemas.openxmlformats.org/officeDocument/2006/relationships/hyperlink" Target="https://familysearch.org/search/collection/2300674" TargetMode="External"/><Relationship Id="rId1837" Type="http://schemas.openxmlformats.org/officeDocument/2006/relationships/hyperlink" Target="https://familysearch.org/search/collection/1908383" TargetMode="External"/><Relationship Id="rId3192" Type="http://schemas.openxmlformats.org/officeDocument/2006/relationships/hyperlink" Target="https://search.ancestryinstitution.com/aird/search/db.aspx?dbid=2504" TargetMode="External"/><Relationship Id="rId3052" Type="http://schemas.openxmlformats.org/officeDocument/2006/relationships/hyperlink" Target="https://www.fold3.com/title_816/wwii_draft_registration_cards" TargetMode="External"/><Relationship Id="rId180" Type="http://schemas.openxmlformats.org/officeDocument/2006/relationships/hyperlink" Target="https://catalog.archives.gov/search-within/3432877?availableOnline=true&amp;sort=naId%3Aasc" TargetMode="External"/><Relationship Id="rId1904" Type="http://schemas.openxmlformats.org/officeDocument/2006/relationships/hyperlink" Target="https://familysearch.org/search/collection/1916084" TargetMode="External"/><Relationship Id="rId997" Type="http://schemas.openxmlformats.org/officeDocument/2006/relationships/hyperlink" Target="https://catalog.archives.gov/search?q=A3998&amp;f.ancestorNaIds=2848504&amp;sort=naIdSort%20asc" TargetMode="External"/><Relationship Id="rId2678" Type="http://schemas.openxmlformats.org/officeDocument/2006/relationships/hyperlink" Target="https://search.ancestryinstitution.com/aird/search/db.aspx?dbid=2502" TargetMode="External"/><Relationship Id="rId2885" Type="http://schemas.openxmlformats.org/officeDocument/2006/relationships/hyperlink" Target="https://search.ancestryinstitution.com/aird/search/db.aspx?dbid=2507" TargetMode="External"/><Relationship Id="rId857" Type="http://schemas.openxmlformats.org/officeDocument/2006/relationships/hyperlink" Target="https://search.ancestryinstitution.com/aird/search/db.aspx?dbid=60501" TargetMode="External"/><Relationship Id="rId1487" Type="http://schemas.openxmlformats.org/officeDocument/2006/relationships/hyperlink" Target="https://familysearch.org/search/collection/2075263" TargetMode="External"/><Relationship Id="rId1694" Type="http://schemas.openxmlformats.org/officeDocument/2006/relationships/hyperlink" Target="https://familysearch.org/search/collection/2019835" TargetMode="External"/><Relationship Id="rId2538" Type="http://schemas.openxmlformats.org/officeDocument/2006/relationships/hyperlink" Target="https://search.ancestryinstitution.com/aird/search/db.aspx?dbid=2500" TargetMode="External"/><Relationship Id="rId2745" Type="http://schemas.openxmlformats.org/officeDocument/2006/relationships/hyperlink" Target="https://www.familysearch.org/search/catalog/results?count=20&amp;query=%2Bkeywords%3A3281761%20%2Bkeywords%3ANational%20%2Bkeywords%3AArchives" TargetMode="External"/><Relationship Id="rId2952" Type="http://schemas.openxmlformats.org/officeDocument/2006/relationships/hyperlink" Target="https://catalog.archives.gov/search?q=*:*&amp;f.ancestorNaIds=4644629&amp;sort=naIdSort%20asc" TargetMode="External"/><Relationship Id="rId717" Type="http://schemas.openxmlformats.org/officeDocument/2006/relationships/hyperlink" Target="https://search.ancestryinstitution.com/aird/search/db.aspx?dbid=9119" TargetMode="External"/><Relationship Id="rId924" Type="http://schemas.openxmlformats.org/officeDocument/2006/relationships/hyperlink" Target="https://search.ancestryinstitution.com/aird/search/db.aspx?dbid=60501" TargetMode="External"/><Relationship Id="rId1347" Type="http://schemas.openxmlformats.org/officeDocument/2006/relationships/hyperlink" Target="https://search.ancestryinstitution.com/aird/search/db.aspx?dbid=2344" TargetMode="External"/><Relationship Id="rId1554" Type="http://schemas.openxmlformats.org/officeDocument/2006/relationships/hyperlink" Target="https://familysearch.org/search/collection/2427894" TargetMode="External"/><Relationship Id="rId1761" Type="http://schemas.openxmlformats.org/officeDocument/2006/relationships/hyperlink" Target="https://search.ancestryinstitution.com/aird/search/db.aspx?dbid=1075" TargetMode="External"/><Relationship Id="rId2605" Type="http://schemas.openxmlformats.org/officeDocument/2006/relationships/hyperlink" Target="https://search.ancestryinstitution.com/aird/search/db.aspx?dbid=2505" TargetMode="External"/><Relationship Id="rId2812" Type="http://schemas.openxmlformats.org/officeDocument/2006/relationships/hyperlink" Target="https://search.ancestryinstitution.com/aird/search/db.aspx?dbid=2500" TargetMode="External"/><Relationship Id="rId53" Type="http://schemas.openxmlformats.org/officeDocument/2006/relationships/hyperlink" Target="https://search.ancestryinstitution.com/search/db.aspx?dbid=8722" TargetMode="External"/><Relationship Id="rId1207" Type="http://schemas.openxmlformats.org/officeDocument/2006/relationships/hyperlink" Target="https://search.ancestryinstitution.com/aird/search/db.aspx?dbid=7613" TargetMode="External"/><Relationship Id="rId1414" Type="http://schemas.openxmlformats.org/officeDocument/2006/relationships/hyperlink" Target="https://catalog.archives.gov/search?q=*:*&amp;f.ancestorNaIds=1078738" TargetMode="External"/><Relationship Id="rId1621" Type="http://schemas.openxmlformats.org/officeDocument/2006/relationships/hyperlink" Target="https://familysearch.org/search/collection/2427901" TargetMode="External"/><Relationship Id="rId3379" Type="http://schemas.openxmlformats.org/officeDocument/2006/relationships/hyperlink" Target="https://www.familysearch.org/search/catalog/4092161" TargetMode="External"/><Relationship Id="rId2188" Type="http://schemas.openxmlformats.org/officeDocument/2006/relationships/hyperlink" Target="https://search.ancestryinstitution.com/aird/search/db.aspx?dbid=2498" TargetMode="External"/><Relationship Id="rId2395" Type="http://schemas.openxmlformats.org/officeDocument/2006/relationships/hyperlink" Target="https://catalog.archives.gov/id/1136970" TargetMode="External"/><Relationship Id="rId3239" Type="http://schemas.openxmlformats.org/officeDocument/2006/relationships/hyperlink" Target="https://search.ancestryinstitution.com/aird/search/db.aspx?dbid=60593" TargetMode="External"/><Relationship Id="rId3446" Type="http://schemas.openxmlformats.org/officeDocument/2006/relationships/hyperlink" Target="https://aad.archives.gov/aad/series-description.jsp?s=3550&amp;cat=SB2170&amp;bc=sb,sl" TargetMode="External"/><Relationship Id="rId367" Type="http://schemas.openxmlformats.org/officeDocument/2006/relationships/hyperlink" Target="https://catalog.archives.gov/search?q=*:*&amp;f.ancestorNaIds=4499532&amp;sort=naIdSort%20asc" TargetMode="External"/><Relationship Id="rId574" Type="http://schemas.openxmlformats.org/officeDocument/2006/relationships/hyperlink" Target="https://search.ancestryinstitution.com/aird/search/db.aspx?dbid=9118" TargetMode="External"/><Relationship Id="rId2048" Type="http://schemas.openxmlformats.org/officeDocument/2006/relationships/hyperlink" Target="https://familysearch.org/search/collection/1825347" TargetMode="External"/><Relationship Id="rId2255" Type="http://schemas.openxmlformats.org/officeDocument/2006/relationships/hyperlink" Target="https://catalog.archives.gov/search-within/604769" TargetMode="External"/><Relationship Id="rId227" Type="http://schemas.openxmlformats.org/officeDocument/2006/relationships/hyperlink" Target="http://www.footnote.com/title_877/" TargetMode="External"/><Relationship Id="rId781" Type="http://schemas.openxmlformats.org/officeDocument/2006/relationships/hyperlink" Target="https://catalog.archives.gov/id/2945990" TargetMode="External"/><Relationship Id="rId2462" Type="http://schemas.openxmlformats.org/officeDocument/2006/relationships/hyperlink" Target="https://catalog.archives.gov/search?q=*:*&amp;f.ancestorNaIds=1253298&amp;sort=naIdSort%20asc" TargetMode="External"/><Relationship Id="rId3306" Type="http://schemas.openxmlformats.org/officeDocument/2006/relationships/hyperlink" Target="https://search.ancestryinstitution.com/aird/search/db.aspx?dbid=2238" TargetMode="External"/><Relationship Id="rId3513" Type="http://schemas.openxmlformats.org/officeDocument/2006/relationships/hyperlink" Target="https://familysearch.org/search/collection/2274801" TargetMode="External"/><Relationship Id="rId434" Type="http://schemas.openxmlformats.org/officeDocument/2006/relationships/hyperlink" Target="https://catalog.archives.gov/search?q=*:*&amp;f.ancestorNaIds=4497867&amp;sort=naIdSort%20asc" TargetMode="External"/><Relationship Id="rId641" Type="http://schemas.openxmlformats.org/officeDocument/2006/relationships/hyperlink" Target="https://search.ancestryinstitution.com/aird/search/db.aspx?dbid=9126" TargetMode="External"/><Relationship Id="rId1064" Type="http://schemas.openxmlformats.org/officeDocument/2006/relationships/hyperlink" Target="https://catalog.archives.gov/search?q=A4081&amp;f.ancestorNaIds=3000090&amp;sort=naIdSort%20asc" TargetMode="External"/><Relationship Id="rId1271" Type="http://schemas.openxmlformats.org/officeDocument/2006/relationships/hyperlink" Target="https://familysearch.org/search/collection/1932373" TargetMode="External"/><Relationship Id="rId2115" Type="http://schemas.openxmlformats.org/officeDocument/2006/relationships/hyperlink" Target="http://familysearch.org/" TargetMode="External"/><Relationship Id="rId2322" Type="http://schemas.openxmlformats.org/officeDocument/2006/relationships/hyperlink" Target="https://familysearch.org/search/collection/2285702" TargetMode="External"/><Relationship Id="rId501" Type="http://schemas.openxmlformats.org/officeDocument/2006/relationships/hyperlink" Target="https://catalog.archives.gov/search?q=*:*&amp;f.ancestorNaIds=4042477&amp;sort=naIdSort%20asc" TargetMode="External"/><Relationship Id="rId1131" Type="http://schemas.openxmlformats.org/officeDocument/2006/relationships/hyperlink" Target="https://catalog.archives.gov/search?q=A4173&amp;f.ancestorNaIds=3514916&amp;sort=naIdSort%20asc" TargetMode="External"/><Relationship Id="rId3096" Type="http://schemas.openxmlformats.org/officeDocument/2006/relationships/hyperlink" Target="https://catalog.archives.gov/search?q=*:*&amp;f.ancestorNaIds=5710001&amp;sort=naIdSort%20asc" TargetMode="External"/><Relationship Id="rId1948" Type="http://schemas.openxmlformats.org/officeDocument/2006/relationships/hyperlink" Target="https://www.fold3.com/title_681/civil_war_soldiers_union_colored_troops_1st6th_cavalry" TargetMode="External"/><Relationship Id="rId3163" Type="http://schemas.openxmlformats.org/officeDocument/2006/relationships/hyperlink" Target="https://catalog.archives.gov/search-within/6037952" TargetMode="External"/><Relationship Id="rId3370" Type="http://schemas.openxmlformats.org/officeDocument/2006/relationships/hyperlink" Target="https://catalog.archives.gov/search?q=*:*&amp;f.ancestorNaIds=81557017&amp;sort=naIdSort%20asc" TargetMode="External"/><Relationship Id="rId291" Type="http://schemas.openxmlformats.org/officeDocument/2006/relationships/hyperlink" Target="https://catalog.archives.gov/search?q=*:*&amp;f.ancestorNaIds=3555649&amp;sort=naIdSort%20asc" TargetMode="External"/><Relationship Id="rId1808" Type="http://schemas.openxmlformats.org/officeDocument/2006/relationships/hyperlink" Target="https://catalog.archives.gov/search?q=*:*&amp;f.ancestorNaIds=5634058&amp;sort=naIdSort%20asc" TargetMode="External"/><Relationship Id="rId3023" Type="http://schemas.openxmlformats.org/officeDocument/2006/relationships/hyperlink" Target="https://search.ancestryinstitution.com/aird/search/db.aspx?dbid=2507" TargetMode="External"/><Relationship Id="rId151" Type="http://schemas.openxmlformats.org/officeDocument/2006/relationships/hyperlink" Target="https://catalog.archives.gov/search-within/3335534?availableOnline=true&amp;sort=naId%3Aasc" TargetMode="External"/><Relationship Id="rId3230" Type="http://schemas.openxmlformats.org/officeDocument/2006/relationships/hyperlink" Target="https://search.ancestryinstitution.com/aird/search/db.aspx?dbid=60593" TargetMode="External"/><Relationship Id="rId2789" Type="http://schemas.openxmlformats.org/officeDocument/2006/relationships/hyperlink" Target="https://search.ancestryinstitution.com/aird/search/db.aspx?dbid=1850" TargetMode="External"/><Relationship Id="rId2996" Type="http://schemas.openxmlformats.org/officeDocument/2006/relationships/hyperlink" Target="https://catalog.archives.gov/search?q=*:*&amp;f.ancestorNaIds=4695969&amp;sort=titleSort%20asc" TargetMode="External"/><Relationship Id="rId968" Type="http://schemas.openxmlformats.org/officeDocument/2006/relationships/hyperlink" Target="https://ancestry.com/" TargetMode="External"/><Relationship Id="rId1598" Type="http://schemas.openxmlformats.org/officeDocument/2006/relationships/hyperlink" Target="https://search.ancestryinstitution.com/aird/search/db.aspx?dbid=2237" TargetMode="External"/><Relationship Id="rId2649" Type="http://schemas.openxmlformats.org/officeDocument/2006/relationships/hyperlink" Target="https://search.ancestryinstitution.com/aird/search/db.aspx?dbid=2503" TargetMode="External"/><Relationship Id="rId2856" Type="http://schemas.openxmlformats.org/officeDocument/2006/relationships/hyperlink" Target="https://catalog.archives.gov/search-within/4492374" TargetMode="External"/><Relationship Id="rId97" Type="http://schemas.openxmlformats.org/officeDocument/2006/relationships/hyperlink" Target="https://catalog.archives.gov/search-within/2843158?availableOnline=true&amp;sort=naId%3Aasc" TargetMode="External"/><Relationship Id="rId828" Type="http://schemas.openxmlformats.org/officeDocument/2006/relationships/hyperlink" Target="http://ancestry.com/" TargetMode="External"/><Relationship Id="rId1458" Type="http://schemas.openxmlformats.org/officeDocument/2006/relationships/hyperlink" Target="http://www.fold3.com/title_766/" TargetMode="External"/><Relationship Id="rId1665" Type="http://schemas.openxmlformats.org/officeDocument/2006/relationships/hyperlink" Target="https://search.ancestryinstitution.com/aird/search/db.aspx?dbid=1173" TargetMode="External"/><Relationship Id="rId1872" Type="http://schemas.openxmlformats.org/officeDocument/2006/relationships/hyperlink" Target="https://catalog.archives.gov/search?q=*:*&amp;f.ancestorNaIds=5722478&amp;sort=naIdSort%20asc" TargetMode="External"/><Relationship Id="rId2509" Type="http://schemas.openxmlformats.org/officeDocument/2006/relationships/hyperlink" Target="https://search.ancestryinstitution.com/aird/search/db.aspx?dbid=1850" TargetMode="External"/><Relationship Id="rId2716" Type="http://schemas.openxmlformats.org/officeDocument/2006/relationships/hyperlink" Target="https://catalog.archives.gov/id/2838555" TargetMode="External"/><Relationship Id="rId1318" Type="http://schemas.openxmlformats.org/officeDocument/2006/relationships/hyperlink" Target="https://familysearch.org/search/collection/1932399" TargetMode="External"/><Relationship Id="rId1525" Type="http://schemas.openxmlformats.org/officeDocument/2006/relationships/hyperlink" Target="https://familysearch.org/search/collection/2075263" TargetMode="External"/><Relationship Id="rId2923" Type="http://schemas.openxmlformats.org/officeDocument/2006/relationships/hyperlink" Target="https://search.ancestryinstitution.com/aird/search/db.aspx?dbid=2512" TargetMode="External"/><Relationship Id="rId1732" Type="http://schemas.openxmlformats.org/officeDocument/2006/relationships/hyperlink" Target="https://catalog.archives.gov/search?q=M1413&amp;f.ancestorNaIds=4481615&amp;sort=naIdSort%20asc" TargetMode="External"/><Relationship Id="rId24" Type="http://schemas.openxmlformats.org/officeDocument/2006/relationships/hyperlink" Target="https://catalog.archives.gov/search-within/3020748?availableOnline=true&amp;sort=naId%3Aasc" TargetMode="External"/><Relationship Id="rId2299" Type="http://schemas.openxmlformats.org/officeDocument/2006/relationships/hyperlink" Target="https://search.ancestryinstitution.com/aird/search/db.aspx?dbid=2506" TargetMode="External"/><Relationship Id="rId478" Type="http://schemas.openxmlformats.org/officeDocument/2006/relationships/hyperlink" Target="https://catalog.archives.gov/search?q=*:*&amp;f.ancestorNaIds=4477074&amp;sort=naIdSort%20asc" TargetMode="External"/><Relationship Id="rId685" Type="http://schemas.openxmlformats.org/officeDocument/2006/relationships/hyperlink" Target="https://search.ancestryinstitution.com/search/db.aspx?dbid=1075" TargetMode="External"/><Relationship Id="rId892" Type="http://schemas.openxmlformats.org/officeDocument/2006/relationships/hyperlink" Target="https://search.ancestryinstitution.com/aird/search/db.aspx?dbid=60882" TargetMode="External"/><Relationship Id="rId2159" Type="http://schemas.openxmlformats.org/officeDocument/2006/relationships/hyperlink" Target="https://search.ancestryinstitution.com/aird/search/db.aspx?dbid=2509" TargetMode="External"/><Relationship Id="rId2366" Type="http://schemas.openxmlformats.org/officeDocument/2006/relationships/hyperlink" Target="https://www.familysearch.org/search/catalog/2842203" TargetMode="External"/><Relationship Id="rId2573" Type="http://schemas.openxmlformats.org/officeDocument/2006/relationships/hyperlink" Target="https://search.ancestryinstitution.com/aird/search/db.aspx?dbid=2502" TargetMode="External"/><Relationship Id="rId2780" Type="http://schemas.openxmlformats.org/officeDocument/2006/relationships/hyperlink" Target="https://search.ancestryinstitution.com/aird/search/db.aspx?dbid=2503" TargetMode="External"/><Relationship Id="rId3417" Type="http://schemas.openxmlformats.org/officeDocument/2006/relationships/hyperlink" Target="https://familysearch.org/search/collection/2127907" TargetMode="External"/><Relationship Id="rId338" Type="http://schemas.openxmlformats.org/officeDocument/2006/relationships/hyperlink" Target="https://catalog.archives.gov/search?q=*:*&amp;f.ancestorNaIds=31491421" TargetMode="External"/><Relationship Id="rId545" Type="http://schemas.openxmlformats.org/officeDocument/2006/relationships/hyperlink" Target="https://search.ancestryinstitution.com/aird/search/db.aspx?dbid=1075" TargetMode="External"/><Relationship Id="rId752" Type="http://schemas.openxmlformats.org/officeDocument/2006/relationships/hyperlink" Target="https://ancestry.com/" TargetMode="External"/><Relationship Id="rId1175" Type="http://schemas.openxmlformats.org/officeDocument/2006/relationships/hyperlink" Target="https://catalog.archives.gov/search?q=*:*&amp;f.ancestorNaIds=5686152&amp;sort=naIdSort%20asc" TargetMode="External"/><Relationship Id="rId1382" Type="http://schemas.openxmlformats.org/officeDocument/2006/relationships/hyperlink" Target="http://www.fold3.com/title_799/" TargetMode="External"/><Relationship Id="rId2019" Type="http://schemas.openxmlformats.org/officeDocument/2006/relationships/hyperlink" Target="http://www.fold3.com/title_781/%09%09%09%09" TargetMode="External"/><Relationship Id="rId2226" Type="http://schemas.openxmlformats.org/officeDocument/2006/relationships/hyperlink" Target="http://www.footnote.com/title_926/" TargetMode="External"/><Relationship Id="rId2433" Type="http://schemas.openxmlformats.org/officeDocument/2006/relationships/hyperlink" Target="https://search.ancestryinstitution.com/aird/search/db.aspx?dbid=9177" TargetMode="External"/><Relationship Id="rId2640" Type="http://schemas.openxmlformats.org/officeDocument/2006/relationships/hyperlink" Target="https://search.ancestryinstitution.com/aird/search/db.aspx?dbid=2503" TargetMode="External"/><Relationship Id="rId405" Type="http://schemas.openxmlformats.org/officeDocument/2006/relationships/hyperlink" Target="https://catalog.archives.gov/search?q=*:*&amp;f.ancestorNaIds=4492735&amp;sort=naIdSort%20asc" TargetMode="External"/><Relationship Id="rId612" Type="http://schemas.openxmlformats.org/officeDocument/2006/relationships/hyperlink" Target="https://catalog.archives.gov/search?q=A3534&amp;f.ancestorNaIds=2945908&amp;sort=naIdSort%20asc" TargetMode="External"/><Relationship Id="rId1035" Type="http://schemas.openxmlformats.org/officeDocument/2006/relationships/hyperlink" Target="https://catalog.archives.gov/search?q=A4049&amp;f.ancestorNaIds=2953536&amp;sort=naIdSort%20asc" TargetMode="External"/><Relationship Id="rId1242" Type="http://schemas.openxmlformats.org/officeDocument/2006/relationships/hyperlink" Target="http://www.footnote.com/title_914/" TargetMode="External"/><Relationship Id="rId2500" Type="http://schemas.openxmlformats.org/officeDocument/2006/relationships/hyperlink" Target="http://www.fold3.com/title_748/war_of_1812_service_records_lake_erie/" TargetMode="External"/><Relationship Id="rId1102" Type="http://schemas.openxmlformats.org/officeDocument/2006/relationships/hyperlink" Target="https://catalog.archives.gov/search?q=A4126&amp;f.ancestorNaIds=3179955&amp;sort=naIdSort%20asc" TargetMode="External"/><Relationship Id="rId3067" Type="http://schemas.openxmlformats.org/officeDocument/2006/relationships/hyperlink" Target="https://search.ancestryinstitution.com/aird/search/db.aspx?dbid=2501" TargetMode="External"/><Relationship Id="rId3274" Type="http://schemas.openxmlformats.org/officeDocument/2006/relationships/hyperlink" Target="https://catalog.archives.gov/id/7644730" TargetMode="External"/><Relationship Id="rId195" Type="http://schemas.openxmlformats.org/officeDocument/2006/relationships/hyperlink" Target="https://catalog.archives.gov/search?q=M689&amp;ancestorNaId=300368" TargetMode="External"/><Relationship Id="rId1919" Type="http://schemas.openxmlformats.org/officeDocument/2006/relationships/hyperlink" Target="https://familysearch.org/search/collection/2301291" TargetMode="External"/><Relationship Id="rId3481" Type="http://schemas.openxmlformats.org/officeDocument/2006/relationships/hyperlink" Target="https://familysearch.org/search/collection/2000219" TargetMode="External"/><Relationship Id="rId2083" Type="http://schemas.openxmlformats.org/officeDocument/2006/relationships/hyperlink" Target="https://catalog.archives.gov/search?q=*:*&amp;f.ancestorNaIds=122157682&amp;sort=naIdSort%20asc" TargetMode="External"/><Relationship Id="rId2290" Type="http://schemas.openxmlformats.org/officeDocument/2006/relationships/hyperlink" Target="https://catalog.archives.gov/search?q=*:*&amp;f.ancestorNaIds=633954&amp;sort=naIdSort%20asc" TargetMode="External"/><Relationship Id="rId3134" Type="http://schemas.openxmlformats.org/officeDocument/2006/relationships/hyperlink" Target="https://familysearch.org/search/collection/2540918" TargetMode="External"/><Relationship Id="rId3341" Type="http://schemas.openxmlformats.org/officeDocument/2006/relationships/hyperlink" Target="https://catalog.archives.gov/search?q=*:*&amp;f.ancestorNaIds=55275795&amp;sort=naIdSort%20asc" TargetMode="External"/><Relationship Id="rId262" Type="http://schemas.openxmlformats.org/officeDocument/2006/relationships/hyperlink" Target="https://search.ancestryinstitution.com/aird/search/db.aspx?dbid=1616" TargetMode="External"/><Relationship Id="rId2150" Type="http://schemas.openxmlformats.org/officeDocument/2006/relationships/hyperlink" Target="https://catalog.archives.gov/id/563992" TargetMode="External"/><Relationship Id="rId3201" Type="http://schemas.openxmlformats.org/officeDocument/2006/relationships/hyperlink" Target="https://familysearch.org/search/collection/2613134" TargetMode="External"/><Relationship Id="rId122" Type="http://schemas.openxmlformats.org/officeDocument/2006/relationships/hyperlink" Target="https://catalog.archives.gov/search-within/2839458?availableOnline=true&amp;sort=naId%3Aasc" TargetMode="External"/><Relationship Id="rId2010" Type="http://schemas.openxmlformats.org/officeDocument/2006/relationships/hyperlink" Target="https://catalog.archives.gov/search?q=*:*&amp;f.ancestorNaIds=2124617&amp;sort=naIdSort%20asc" TargetMode="External"/><Relationship Id="rId1569" Type="http://schemas.openxmlformats.org/officeDocument/2006/relationships/hyperlink" Target="https://search.ancestryinstitution.com/aird/search/db.aspx?dbid=7605" TargetMode="External"/><Relationship Id="rId2967" Type="http://schemas.openxmlformats.org/officeDocument/2006/relationships/hyperlink" Target="https://familysearch.org/search/collection/2515876" TargetMode="External"/><Relationship Id="rId939" Type="http://schemas.openxmlformats.org/officeDocument/2006/relationships/hyperlink" Target="https://catalog.archives.gov/search?q=*:*&amp;f.ancestorNaIds=2679330&amp;sort=naIdSort%20asc" TargetMode="External"/><Relationship Id="rId1776" Type="http://schemas.openxmlformats.org/officeDocument/2006/relationships/hyperlink" Target="https://search.ancestryinstitution.com/aird/search/db.aspx?dbid=1082" TargetMode="External"/><Relationship Id="rId1983" Type="http://schemas.openxmlformats.org/officeDocument/2006/relationships/hyperlink" Target="https://search.ancestryinstitution.com/aird/search/db.aspx?dbid=3652" TargetMode="External"/><Relationship Id="rId2827" Type="http://schemas.openxmlformats.org/officeDocument/2006/relationships/hyperlink" Target="https://search.ancestryinstitution.com/aird/search/db.aspx?dbid=2507" TargetMode="External"/><Relationship Id="rId68" Type="http://schemas.openxmlformats.org/officeDocument/2006/relationships/hyperlink" Target="https://catalog.archives.gov/search-within/2681589?availableOnline=true&amp;sort=naId%3Aasc" TargetMode="External"/><Relationship Id="rId1429" Type="http://schemas.openxmlformats.org/officeDocument/2006/relationships/hyperlink" Target="https://catalog.archives.gov/search?q=M602&amp;f.ancestorNaIds=654501" TargetMode="External"/><Relationship Id="rId1636" Type="http://schemas.openxmlformats.org/officeDocument/2006/relationships/hyperlink" Target="http://www.footnote.com/title_905/" TargetMode="External"/><Relationship Id="rId1843" Type="http://schemas.openxmlformats.org/officeDocument/2006/relationships/hyperlink" Target="https://search.ancestryinstitution.com/aird/search/db.aspx?dbid=1193" TargetMode="External"/><Relationship Id="rId1703" Type="http://schemas.openxmlformats.org/officeDocument/2006/relationships/hyperlink" Target="https://search.ancestryinstitution.com/aird/search/db.aspx?dbid=1174" TargetMode="External"/><Relationship Id="rId1910" Type="http://schemas.openxmlformats.org/officeDocument/2006/relationships/hyperlink" Target="https://search.ancestryinstitution.com/aird/search/db.aspx?dbid=1082" TargetMode="External"/><Relationship Id="rId589" Type="http://schemas.openxmlformats.org/officeDocument/2006/relationships/hyperlink" Target="https://catalog.archives.gov/search?q=*:*&amp;f.ancestorNaIds=2674821&amp;sort=naIdSort%20asc" TargetMode="External"/><Relationship Id="rId796" Type="http://schemas.openxmlformats.org/officeDocument/2006/relationships/hyperlink" Target="https://search.ancestryinstitution.com/aird/search/db.aspx?dbid=1042" TargetMode="External"/><Relationship Id="rId2477" Type="http://schemas.openxmlformats.org/officeDocument/2006/relationships/hyperlink" Target="https://catalog.archives.gov/search?q=*:*&amp;f.ancestorNaIds=1263004&amp;sort=naIdSort%20asc" TargetMode="External"/><Relationship Id="rId2684" Type="http://schemas.openxmlformats.org/officeDocument/2006/relationships/hyperlink" Target="https://search.ancestryinstitution.com/aird/search/db.aspx?dbid=2509" TargetMode="External"/><Relationship Id="rId3528" Type="http://schemas.openxmlformats.org/officeDocument/2006/relationships/vmlDrawing" Target="../drawings/vmlDrawing1.vml"/><Relationship Id="rId449" Type="http://schemas.openxmlformats.org/officeDocument/2006/relationships/hyperlink" Target="https://www.familysearch.org/search/collection/2426314" TargetMode="External"/><Relationship Id="rId656" Type="http://schemas.openxmlformats.org/officeDocument/2006/relationships/hyperlink" Target="https://search.ancestryinstitution.com/aird/search/db.aspx?dbid=1502" TargetMode="External"/><Relationship Id="rId863" Type="http://schemas.openxmlformats.org/officeDocument/2006/relationships/hyperlink" Target="https://search.ancestryinstitution.com/aird/search/db.aspx?dbid=8842" TargetMode="External"/><Relationship Id="rId1079" Type="http://schemas.openxmlformats.org/officeDocument/2006/relationships/hyperlink" Target="https://catalog.archives.gov/search?q=A4097&amp;f.ancestorNaIds=2915672&amp;sort=naIdSort%20asc" TargetMode="External"/><Relationship Id="rId1286" Type="http://schemas.openxmlformats.org/officeDocument/2006/relationships/hyperlink" Target="https://familysearch.org/search/collection/1932377" TargetMode="External"/><Relationship Id="rId1493" Type="http://schemas.openxmlformats.org/officeDocument/2006/relationships/hyperlink" Target="https://familysearch.org/search/collection/2075263" TargetMode="External"/><Relationship Id="rId2337" Type="http://schemas.openxmlformats.org/officeDocument/2006/relationships/hyperlink" Target="https://familysearch.org/search/collection/2285702" TargetMode="External"/><Relationship Id="rId2544" Type="http://schemas.openxmlformats.org/officeDocument/2006/relationships/hyperlink" Target="https://search.ancestryinstitution.com/aird/search/db.aspx?dbid=2238" TargetMode="External"/><Relationship Id="rId2891" Type="http://schemas.openxmlformats.org/officeDocument/2006/relationships/hyperlink" Target="https://search.ancestryinstitution.com/aird/search/db.aspx?dbid=2507" TargetMode="External"/><Relationship Id="rId309" Type="http://schemas.openxmlformats.org/officeDocument/2006/relationships/hyperlink" Target="https://catalog.archives.gov/search?q=*:*&amp;f.ancestorNaIds=23904748" TargetMode="External"/><Relationship Id="rId516" Type="http://schemas.openxmlformats.org/officeDocument/2006/relationships/hyperlink" Target="https://familysearch.org/search/collection/2072140" TargetMode="External"/><Relationship Id="rId1146" Type="http://schemas.openxmlformats.org/officeDocument/2006/relationships/hyperlink" Target="https://search.ancestryinstitution.com/aird/search/db.aspx?dbid=1075" TargetMode="External"/><Relationship Id="rId2751" Type="http://schemas.openxmlformats.org/officeDocument/2006/relationships/hyperlink" Target="https://catalog.archives.gov/search?q=*:*&amp;f.ancestorNaIds=3349854" TargetMode="External"/><Relationship Id="rId723" Type="http://schemas.openxmlformats.org/officeDocument/2006/relationships/hyperlink" Target="https://search.ancestryinstitution.com/aird/search/db.aspx?dbid=9119" TargetMode="External"/><Relationship Id="rId930" Type="http://schemas.openxmlformats.org/officeDocument/2006/relationships/hyperlink" Target="https://catalog.archives.gov/search?q=A3927&amp;f.ancestorNaIds=2699827&amp;sort=naIdSort%20asc" TargetMode="External"/><Relationship Id="rId1006" Type="http://schemas.openxmlformats.org/officeDocument/2006/relationships/hyperlink" Target="https://catalog.archives.gov/id/2775163" TargetMode="External"/><Relationship Id="rId1353" Type="http://schemas.openxmlformats.org/officeDocument/2006/relationships/hyperlink" Target="https://familysearch.org/search/collection/1610551" TargetMode="External"/><Relationship Id="rId1560" Type="http://schemas.openxmlformats.org/officeDocument/2006/relationships/hyperlink" Target="https://search.ancestryinstitution.com/aird/search/db.aspx?dbid=1165" TargetMode="External"/><Relationship Id="rId2404" Type="http://schemas.openxmlformats.org/officeDocument/2006/relationships/hyperlink" Target="https://familysearch.org/search/collection/2173973" TargetMode="External"/><Relationship Id="rId2611" Type="http://schemas.openxmlformats.org/officeDocument/2006/relationships/hyperlink" Target="https://search.ancestryinstitution.com/aird/search/db.aspx?dbid=2503" TargetMode="External"/><Relationship Id="rId1213" Type="http://schemas.openxmlformats.org/officeDocument/2006/relationships/hyperlink" Target="https://catalog.archives.gov/search?q=M258&amp;f.ancestorNaIds=586957" TargetMode="External"/><Relationship Id="rId1420" Type="http://schemas.openxmlformats.org/officeDocument/2006/relationships/hyperlink" Target="https://familysearch.org/search/collection/1438024" TargetMode="External"/><Relationship Id="rId3178" Type="http://schemas.openxmlformats.org/officeDocument/2006/relationships/hyperlink" Target="https://catalog.archives.gov/search?q=*:*&amp;f.ancestorNaIds=6126829&amp;sort=naIdSort%20asc&amp;f.oldScope=online" TargetMode="External"/><Relationship Id="rId3385" Type="http://schemas.openxmlformats.org/officeDocument/2006/relationships/hyperlink" Target="https://www.familysearch.org/search/catalog/4092161" TargetMode="External"/><Relationship Id="rId2194" Type="http://schemas.openxmlformats.org/officeDocument/2006/relationships/hyperlink" Target="https://search.ancestryinstitution.com/aird/search/db.aspx?dbid=1850" TargetMode="External"/><Relationship Id="rId3038" Type="http://schemas.openxmlformats.org/officeDocument/2006/relationships/hyperlink" Target="https://catalog.archives.gov/search-within/4719564" TargetMode="External"/><Relationship Id="rId3245" Type="http://schemas.openxmlformats.org/officeDocument/2006/relationships/hyperlink" Target="http://familysearch.org/" TargetMode="External"/><Relationship Id="rId3452" Type="http://schemas.openxmlformats.org/officeDocument/2006/relationships/hyperlink" Target="https://catalog.archives.gov/search?q=*:*&amp;f.ancestorNaIds=148373459&amp;sort=naIdSort%20asc" TargetMode="External"/><Relationship Id="rId166" Type="http://schemas.openxmlformats.org/officeDocument/2006/relationships/hyperlink" Target="https://search.ancestryinstitution.com/aird/search/db.aspx?dbid=9220" TargetMode="External"/><Relationship Id="rId373" Type="http://schemas.openxmlformats.org/officeDocument/2006/relationships/hyperlink" Target="https://search.ancestryinstitution.com/search/db.aspx?dbid=1082" TargetMode="External"/><Relationship Id="rId580" Type="http://schemas.openxmlformats.org/officeDocument/2006/relationships/hyperlink" Target="https://search.ancestryinstitution.com/aird/search/db.aspx?dbid=5324" TargetMode="External"/><Relationship Id="rId2054" Type="http://schemas.openxmlformats.org/officeDocument/2006/relationships/hyperlink" Target="https://search.ancestryinstitution.com/aird/search/db.aspx?dbid=2344" TargetMode="External"/><Relationship Id="rId2261" Type="http://schemas.openxmlformats.org/officeDocument/2006/relationships/hyperlink" Target="https://search.ancestryinstitution.com/aird/search/db.aspx?dbid=60615" TargetMode="External"/><Relationship Id="rId3105" Type="http://schemas.openxmlformats.org/officeDocument/2006/relationships/hyperlink" Target="https://www.familysearch.org/search/collection/2075263" TargetMode="External"/><Relationship Id="rId3312" Type="http://schemas.openxmlformats.org/officeDocument/2006/relationships/hyperlink" Target="https://search.ancestryinstitution.com/aird/search/db.aspx?dbid=2238" TargetMode="External"/><Relationship Id="rId233" Type="http://schemas.openxmlformats.org/officeDocument/2006/relationships/hyperlink" Target="http://www.footnote.com/title_869/" TargetMode="External"/><Relationship Id="rId440" Type="http://schemas.openxmlformats.org/officeDocument/2006/relationships/hyperlink" Target="https://search.ancestryinstitution.com/search/db.aspx?dbid=1277" TargetMode="External"/><Relationship Id="rId1070" Type="http://schemas.openxmlformats.org/officeDocument/2006/relationships/hyperlink" Target="https://catalog.archives.gov/search?q=A4087&amp;f.ancestorNaIds=3000054&amp;sort=naIdSort%20asc" TargetMode="External"/><Relationship Id="rId2121" Type="http://schemas.openxmlformats.org/officeDocument/2006/relationships/hyperlink" Target="https://catalog.archives.gov/search?q=United%20States%20Colored%20Troops%20Infantry%20Organizations&amp;f.ancestorNaIds=300398" TargetMode="External"/><Relationship Id="rId300" Type="http://schemas.openxmlformats.org/officeDocument/2006/relationships/hyperlink" Target="https://search.ancestryinstitution.com/aird/search/db.aspx?dbid=2507" TargetMode="External"/><Relationship Id="rId1887" Type="http://schemas.openxmlformats.org/officeDocument/2006/relationships/hyperlink" Target="https://www.fold3.com/title/4/amistad-federal-court-records" TargetMode="External"/><Relationship Id="rId2938" Type="http://schemas.openxmlformats.org/officeDocument/2006/relationships/hyperlink" Target="https://www.familysearch.org/search/catalog/results?count=20&amp;query=%2Bkeywords%3A4526824" TargetMode="External"/><Relationship Id="rId1747" Type="http://schemas.openxmlformats.org/officeDocument/2006/relationships/hyperlink" Target="https://search.ancestryinstitution.com/aird/search/db.aspx?dbid=1075" TargetMode="External"/><Relationship Id="rId1954" Type="http://schemas.openxmlformats.org/officeDocument/2006/relationships/hyperlink" Target="http://familysearch.org/" TargetMode="External"/><Relationship Id="rId39" Type="http://schemas.openxmlformats.org/officeDocument/2006/relationships/hyperlink" Target="https://catalog.archives.gov/search-within/3335538?availableOnline=true&amp;sort=naId%3Aasc" TargetMode="External"/><Relationship Id="rId1607" Type="http://schemas.openxmlformats.org/officeDocument/2006/relationships/hyperlink" Target="https://familysearch.org/search/collection/2427894" TargetMode="External"/><Relationship Id="rId1814" Type="http://schemas.openxmlformats.org/officeDocument/2006/relationships/hyperlink" Target="https://search.ancestryinstitution.com/aird/search/db.aspx?dbid=1629" TargetMode="External"/><Relationship Id="rId2588" Type="http://schemas.openxmlformats.org/officeDocument/2006/relationships/hyperlink" Target="https://search.ancestryinstitution.com/aird/search/db.aspx?dbid=250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footnote.com/title_4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2645"/>
  <sheetViews>
    <sheetView tabSelected="1" workbookViewId="0">
      <pane ySplit="2" topLeftCell="A3" activePane="bottomLeft" state="frozen"/>
      <selection pane="bottomLeft"/>
    </sheetView>
  </sheetViews>
  <sheetFormatPr defaultColWidth="12.6640625" defaultRowHeight="15.75" customHeight="1"/>
  <cols>
    <col min="2" max="2" width="18.21875" customWidth="1"/>
    <col min="3" max="3" width="20.6640625" customWidth="1"/>
    <col min="4" max="4" width="45.77734375" customWidth="1"/>
    <col min="5" max="5" width="54.44140625" customWidth="1"/>
    <col min="6" max="6" width="12.21875" customWidth="1"/>
    <col min="7" max="7" width="29.77734375" customWidth="1"/>
  </cols>
  <sheetData>
    <row r="1" spans="1:10" ht="15.75" customHeight="1">
      <c r="A1" s="95" t="s">
        <v>4006</v>
      </c>
    </row>
    <row r="2" spans="1:10" ht="15.75" customHeight="1">
      <c r="A2" s="1"/>
      <c r="B2" s="2" t="s">
        <v>0</v>
      </c>
      <c r="C2" s="2" t="s">
        <v>1</v>
      </c>
      <c r="D2" s="3" t="s">
        <v>2</v>
      </c>
      <c r="E2" s="4" t="s">
        <v>3</v>
      </c>
      <c r="F2" s="4" t="s">
        <v>4</v>
      </c>
      <c r="G2" s="4" t="s">
        <v>5</v>
      </c>
      <c r="H2" s="4" t="s">
        <v>6</v>
      </c>
      <c r="I2" s="5" t="s">
        <v>7</v>
      </c>
      <c r="J2" s="6" t="s">
        <v>8</v>
      </c>
    </row>
    <row r="3" spans="1:10" ht="15.75" customHeight="1">
      <c r="A3" s="7">
        <v>4486713</v>
      </c>
      <c r="B3" s="8" t="s">
        <v>9</v>
      </c>
      <c r="C3" s="8" t="s">
        <v>9</v>
      </c>
      <c r="D3" s="9" t="s">
        <v>10</v>
      </c>
      <c r="E3" s="10"/>
      <c r="F3" s="11" t="str">
        <f>HYPERLINK("https://search.ancestryinstitution.com/aird/search/db.aspx?dbid=9124","Ancestry.com")</f>
        <v>Ancestry.com</v>
      </c>
      <c r="G3" s="12"/>
      <c r="H3" s="12"/>
      <c r="I3" s="13">
        <v>85</v>
      </c>
      <c r="J3" s="14" t="s">
        <v>11</v>
      </c>
    </row>
    <row r="4" spans="1:10" ht="15.75" customHeight="1">
      <c r="A4" s="7">
        <v>3054047</v>
      </c>
      <c r="B4" s="8" t="s">
        <v>12</v>
      </c>
      <c r="C4" s="8" t="s">
        <v>12</v>
      </c>
      <c r="D4" s="15" t="s">
        <v>13</v>
      </c>
      <c r="E4" s="12"/>
      <c r="F4" s="16" t="s">
        <v>14</v>
      </c>
      <c r="G4" s="12"/>
      <c r="H4" s="12"/>
      <c r="I4" s="13">
        <v>85</v>
      </c>
      <c r="J4" s="14" t="s">
        <v>11</v>
      </c>
    </row>
    <row r="5" spans="1:10" ht="15.75" customHeight="1">
      <c r="A5" s="7">
        <v>2922374</v>
      </c>
      <c r="B5" s="8" t="s">
        <v>15</v>
      </c>
      <c r="C5" s="8" t="s">
        <v>15</v>
      </c>
      <c r="D5" s="9" t="s">
        <v>16</v>
      </c>
      <c r="E5" s="12"/>
      <c r="F5" s="11" t="str">
        <f>HYPERLINK("https://search.ancestryinstitution.com/aird/search/db.aspx?dbid=8842","Ancestry.com")</f>
        <v>Ancestry.com</v>
      </c>
      <c r="G5" s="12"/>
      <c r="H5" s="12"/>
      <c r="I5" s="13">
        <v>85</v>
      </c>
      <c r="J5" s="14" t="s">
        <v>17</v>
      </c>
    </row>
    <row r="6" spans="1:10" ht="15.75" customHeight="1">
      <c r="A6" s="7">
        <v>2924296</v>
      </c>
      <c r="B6" s="8" t="s">
        <v>18</v>
      </c>
      <c r="C6" s="8" t="s">
        <v>18</v>
      </c>
      <c r="D6" s="9" t="s">
        <v>19</v>
      </c>
      <c r="E6" s="12"/>
      <c r="F6" s="11" t="str">
        <f>HYPERLINK("https://search.ancestryinstitution.com/aird/search/db.aspx?dbid=9033","Ancestry.com")</f>
        <v>Ancestry.com</v>
      </c>
      <c r="G6" s="12"/>
      <c r="H6" s="12"/>
      <c r="I6" s="13">
        <v>85</v>
      </c>
      <c r="J6" s="14" t="s">
        <v>11</v>
      </c>
    </row>
    <row r="7" spans="1:10" ht="15.75" customHeight="1">
      <c r="A7" s="7">
        <v>2945950</v>
      </c>
      <c r="B7" s="8" t="s">
        <v>20</v>
      </c>
      <c r="C7" s="8" t="s">
        <v>20</v>
      </c>
      <c r="D7" s="9" t="s">
        <v>21</v>
      </c>
      <c r="E7" s="12"/>
      <c r="F7" s="17" t="s">
        <v>14</v>
      </c>
      <c r="G7" s="12"/>
      <c r="H7" s="12"/>
      <c r="I7" s="13">
        <v>85</v>
      </c>
      <c r="J7" s="14" t="s">
        <v>11</v>
      </c>
    </row>
    <row r="8" spans="1:10" ht="15.75" customHeight="1">
      <c r="A8" s="7">
        <v>2945976</v>
      </c>
      <c r="B8" s="8" t="s">
        <v>22</v>
      </c>
      <c r="C8" s="8" t="s">
        <v>22</v>
      </c>
      <c r="D8" s="9" t="s">
        <v>23</v>
      </c>
      <c r="E8" s="12"/>
      <c r="F8" s="17" t="s">
        <v>14</v>
      </c>
      <c r="G8" s="12"/>
      <c r="H8" s="12"/>
      <c r="I8" s="13">
        <v>85</v>
      </c>
      <c r="J8" s="14" t="s">
        <v>11</v>
      </c>
    </row>
    <row r="9" spans="1:10" ht="15.75" customHeight="1">
      <c r="A9" s="7">
        <v>2945942</v>
      </c>
      <c r="B9" s="8" t="s">
        <v>24</v>
      </c>
      <c r="C9" s="8" t="s">
        <v>24</v>
      </c>
      <c r="D9" s="9" t="s">
        <v>25</v>
      </c>
      <c r="E9" s="12"/>
      <c r="F9" s="16" t="s">
        <v>14</v>
      </c>
      <c r="G9" s="12"/>
      <c r="H9" s="12"/>
      <c r="I9" s="13">
        <v>85</v>
      </c>
      <c r="J9" s="14" t="s">
        <v>11</v>
      </c>
    </row>
    <row r="10" spans="1:10" ht="15.75" customHeight="1">
      <c r="A10" s="7">
        <v>2838669</v>
      </c>
      <c r="B10" s="8" t="s">
        <v>26</v>
      </c>
      <c r="C10" s="8" t="s">
        <v>26</v>
      </c>
      <c r="D10" s="9" t="s">
        <v>27</v>
      </c>
      <c r="E10" s="12"/>
      <c r="F10" s="16" t="s">
        <v>14</v>
      </c>
      <c r="G10" s="12"/>
      <c r="H10" s="12"/>
      <c r="I10" s="13">
        <v>85</v>
      </c>
      <c r="J10" s="14" t="s">
        <v>11</v>
      </c>
    </row>
    <row r="11" spans="1:10" ht="15.75" customHeight="1">
      <c r="A11" s="7">
        <v>2723258</v>
      </c>
      <c r="B11" s="8" t="s">
        <v>28</v>
      </c>
      <c r="C11" s="8" t="s">
        <v>28</v>
      </c>
      <c r="D11" s="9" t="s">
        <v>29</v>
      </c>
      <c r="E11" s="12"/>
      <c r="F11" s="16" t="s">
        <v>14</v>
      </c>
      <c r="G11" s="12"/>
      <c r="H11" s="12"/>
      <c r="I11" s="13">
        <v>85</v>
      </c>
      <c r="J11" s="14" t="s">
        <v>11</v>
      </c>
    </row>
    <row r="12" spans="1:10" ht="15.75" customHeight="1">
      <c r="A12" s="7">
        <v>2723253</v>
      </c>
      <c r="B12" s="8" t="s">
        <v>30</v>
      </c>
      <c r="C12" s="8" t="s">
        <v>30</v>
      </c>
      <c r="D12" s="9" t="s">
        <v>31</v>
      </c>
      <c r="E12" s="12"/>
      <c r="F12" s="16" t="s">
        <v>14</v>
      </c>
      <c r="G12" s="12"/>
      <c r="H12" s="12"/>
      <c r="I12" s="13">
        <v>85</v>
      </c>
      <c r="J12" s="14" t="s">
        <v>11</v>
      </c>
    </row>
    <row r="13" spans="1:10" ht="15.75" customHeight="1">
      <c r="A13" s="7">
        <v>2733312</v>
      </c>
      <c r="B13" s="8" t="s">
        <v>32</v>
      </c>
      <c r="C13" s="8" t="s">
        <v>32</v>
      </c>
      <c r="D13" s="9" t="s">
        <v>33</v>
      </c>
      <c r="E13" s="12"/>
      <c r="F13" s="16" t="s">
        <v>14</v>
      </c>
      <c r="G13" s="12"/>
      <c r="H13" s="12"/>
      <c r="I13" s="13">
        <v>85</v>
      </c>
      <c r="J13" s="14" t="s">
        <v>17</v>
      </c>
    </row>
    <row r="14" spans="1:10" ht="15.75" customHeight="1">
      <c r="A14" s="7">
        <v>2733416</v>
      </c>
      <c r="B14" s="8" t="s">
        <v>34</v>
      </c>
      <c r="C14" s="8" t="s">
        <v>34</v>
      </c>
      <c r="D14" s="9" t="s">
        <v>35</v>
      </c>
      <c r="E14" s="12"/>
      <c r="F14" s="16" t="s">
        <v>14</v>
      </c>
      <c r="G14" s="12"/>
      <c r="H14" s="12"/>
      <c r="I14" s="13">
        <v>85</v>
      </c>
      <c r="J14" s="14" t="s">
        <v>11</v>
      </c>
    </row>
    <row r="15" spans="1:10" ht="15.75" customHeight="1">
      <c r="A15" s="7">
        <v>2857355</v>
      </c>
      <c r="B15" s="8" t="s">
        <v>36</v>
      </c>
      <c r="C15" s="8" t="s">
        <v>36</v>
      </c>
      <c r="D15" s="9" t="s">
        <v>37</v>
      </c>
      <c r="E15" s="12"/>
      <c r="F15" s="16" t="s">
        <v>14</v>
      </c>
      <c r="G15" s="12"/>
      <c r="H15" s="12"/>
      <c r="I15" s="13">
        <v>85</v>
      </c>
      <c r="J15" s="14" t="s">
        <v>11</v>
      </c>
    </row>
    <row r="16" spans="1:10" ht="15.75" customHeight="1">
      <c r="A16" s="7">
        <v>3020748</v>
      </c>
      <c r="B16" s="8" t="s">
        <v>38</v>
      </c>
      <c r="C16" s="8" t="s">
        <v>38</v>
      </c>
      <c r="D16" s="9" t="s">
        <v>39</v>
      </c>
      <c r="E16" s="12"/>
      <c r="F16" s="16" t="s">
        <v>14</v>
      </c>
      <c r="G16" s="12"/>
      <c r="H16" s="12"/>
      <c r="I16" s="13">
        <v>85</v>
      </c>
      <c r="J16" s="14" t="s">
        <v>11</v>
      </c>
    </row>
    <row r="17" spans="1:10" ht="15.75" customHeight="1">
      <c r="A17" s="7">
        <v>2897168</v>
      </c>
      <c r="B17" s="8" t="s">
        <v>40</v>
      </c>
      <c r="C17" s="8" t="s">
        <v>40</v>
      </c>
      <c r="D17" s="9" t="s">
        <v>41</v>
      </c>
      <c r="E17" s="12"/>
      <c r="F17" s="18" t="s">
        <v>14</v>
      </c>
      <c r="G17" s="11" t="s">
        <v>42</v>
      </c>
      <c r="H17" s="12"/>
      <c r="I17" s="13">
        <v>85</v>
      </c>
      <c r="J17" s="14" t="s">
        <v>11</v>
      </c>
    </row>
    <row r="18" spans="1:10" ht="15.75" customHeight="1">
      <c r="A18" s="7">
        <v>3053956</v>
      </c>
      <c r="B18" s="8" t="s">
        <v>43</v>
      </c>
      <c r="C18" s="8" t="s">
        <v>43</v>
      </c>
      <c r="D18" s="9" t="s">
        <v>44</v>
      </c>
      <c r="E18" s="12"/>
      <c r="F18" s="16" t="s">
        <v>14</v>
      </c>
      <c r="G18" s="12"/>
      <c r="H18" s="12"/>
      <c r="I18" s="13">
        <v>85</v>
      </c>
      <c r="J18" s="14" t="s">
        <v>17</v>
      </c>
    </row>
    <row r="19" spans="1:10" ht="15.75" customHeight="1">
      <c r="A19" s="7">
        <v>2945979</v>
      </c>
      <c r="B19" s="8" t="s">
        <v>45</v>
      </c>
      <c r="C19" s="8" t="s">
        <v>45</v>
      </c>
      <c r="D19" s="9" t="s">
        <v>46</v>
      </c>
      <c r="E19" s="12"/>
      <c r="F19" s="16" t="s">
        <v>14</v>
      </c>
      <c r="G19" s="12"/>
      <c r="H19" s="12"/>
      <c r="I19" s="13">
        <v>85</v>
      </c>
      <c r="J19" s="14" t="s">
        <v>11</v>
      </c>
    </row>
    <row r="20" spans="1:10" ht="15.75" customHeight="1">
      <c r="A20" s="7">
        <v>4477246</v>
      </c>
      <c r="B20" s="8" t="s">
        <v>47</v>
      </c>
      <c r="C20" s="8" t="s">
        <v>47</v>
      </c>
      <c r="D20" s="9" t="s">
        <v>48</v>
      </c>
      <c r="E20" s="12"/>
      <c r="F20" s="12"/>
      <c r="G20" s="11" t="s">
        <v>42</v>
      </c>
      <c r="H20" s="12"/>
      <c r="I20" s="13">
        <v>85</v>
      </c>
      <c r="J20" s="14" t="s">
        <v>11</v>
      </c>
    </row>
    <row r="21" spans="1:10" ht="15.75" customHeight="1">
      <c r="A21" s="7">
        <v>2843010</v>
      </c>
      <c r="B21" s="8" t="s">
        <v>49</v>
      </c>
      <c r="C21" s="8" t="s">
        <v>49</v>
      </c>
      <c r="D21" s="9" t="s">
        <v>50</v>
      </c>
      <c r="E21" s="12"/>
      <c r="F21" s="16" t="s">
        <v>14</v>
      </c>
      <c r="G21" s="12"/>
      <c r="H21" s="12"/>
      <c r="I21" s="13">
        <v>85</v>
      </c>
      <c r="J21" s="14" t="s">
        <v>11</v>
      </c>
    </row>
    <row r="22" spans="1:10" ht="15.75" customHeight="1">
      <c r="A22" s="7">
        <v>2945502</v>
      </c>
      <c r="B22" s="8" t="s">
        <v>51</v>
      </c>
      <c r="C22" s="8" t="s">
        <v>51</v>
      </c>
      <c r="D22" s="9" t="s">
        <v>52</v>
      </c>
      <c r="E22" s="12"/>
      <c r="F22" s="16" t="s">
        <v>14</v>
      </c>
      <c r="G22" s="12"/>
      <c r="H22" s="12"/>
      <c r="I22" s="13">
        <v>85</v>
      </c>
      <c r="J22" s="14" t="s">
        <v>11</v>
      </c>
    </row>
    <row r="23" spans="1:10" ht="15.75" customHeight="1">
      <c r="A23" s="7">
        <v>3335538</v>
      </c>
      <c r="B23" s="8" t="s">
        <v>53</v>
      </c>
      <c r="C23" s="8" t="s">
        <v>53</v>
      </c>
      <c r="D23" s="9" t="s">
        <v>54</v>
      </c>
      <c r="E23" s="12"/>
      <c r="F23" s="11" t="str">
        <f>HYPERLINK("https://search.ancestryinstitution.com/aird/search/db.aspx?dbid=60882","Ancestry.com")</f>
        <v>Ancestry.com</v>
      </c>
      <c r="G23" s="12"/>
      <c r="H23" s="12"/>
      <c r="I23" s="13">
        <v>85</v>
      </c>
      <c r="J23" s="14" t="s">
        <v>11</v>
      </c>
    </row>
    <row r="24" spans="1:10" ht="15.75" customHeight="1">
      <c r="A24" s="7">
        <v>2767260</v>
      </c>
      <c r="B24" s="8" t="s">
        <v>55</v>
      </c>
      <c r="C24" s="8" t="s">
        <v>55</v>
      </c>
      <c r="D24" s="9" t="s">
        <v>56</v>
      </c>
      <c r="E24" s="12"/>
      <c r="F24" s="16" t="s">
        <v>14</v>
      </c>
      <c r="G24" s="12"/>
      <c r="H24" s="12"/>
      <c r="I24" s="13">
        <v>85</v>
      </c>
      <c r="J24" s="14" t="s">
        <v>11</v>
      </c>
    </row>
    <row r="25" spans="1:10" ht="15.75" customHeight="1">
      <c r="A25" s="7">
        <v>2769070</v>
      </c>
      <c r="B25" s="8" t="s">
        <v>57</v>
      </c>
      <c r="C25" s="8" t="s">
        <v>57</v>
      </c>
      <c r="D25" s="9" t="s">
        <v>58</v>
      </c>
      <c r="E25" s="12"/>
      <c r="F25" s="16" t="s">
        <v>14</v>
      </c>
      <c r="G25" s="12"/>
      <c r="H25" s="12"/>
      <c r="I25" s="13">
        <v>85</v>
      </c>
      <c r="J25" s="14" t="s">
        <v>11</v>
      </c>
    </row>
    <row r="26" spans="1:10" ht="15.75" customHeight="1">
      <c r="A26" s="7">
        <v>2770033</v>
      </c>
      <c r="B26" s="8" t="s">
        <v>59</v>
      </c>
      <c r="C26" s="8" t="s">
        <v>59</v>
      </c>
      <c r="D26" s="9" t="s">
        <v>60</v>
      </c>
      <c r="E26" s="12"/>
      <c r="F26" s="16" t="s">
        <v>14</v>
      </c>
      <c r="G26" s="12"/>
      <c r="H26" s="12"/>
      <c r="I26" s="13">
        <v>85</v>
      </c>
      <c r="J26" s="14" t="s">
        <v>11</v>
      </c>
    </row>
    <row r="27" spans="1:10" ht="15.75" customHeight="1">
      <c r="A27" s="7">
        <v>2645658</v>
      </c>
      <c r="B27" s="8" t="s">
        <v>61</v>
      </c>
      <c r="C27" s="8" t="s">
        <v>61</v>
      </c>
      <c r="D27" s="9" t="s">
        <v>62</v>
      </c>
      <c r="E27" s="12"/>
      <c r="F27" s="16" t="s">
        <v>14</v>
      </c>
      <c r="G27" s="12"/>
      <c r="H27" s="12"/>
      <c r="I27" s="13">
        <v>85</v>
      </c>
      <c r="J27" s="14" t="s">
        <v>17</v>
      </c>
    </row>
    <row r="28" spans="1:10" ht="15.75" customHeight="1">
      <c r="A28" s="7">
        <v>2580123</v>
      </c>
      <c r="B28" s="8" t="s">
        <v>63</v>
      </c>
      <c r="C28" s="8" t="s">
        <v>63</v>
      </c>
      <c r="D28" s="9" t="s">
        <v>64</v>
      </c>
      <c r="E28" s="12"/>
      <c r="F28" s="16" t="s">
        <v>14</v>
      </c>
      <c r="G28" s="12"/>
      <c r="H28" s="12"/>
      <c r="I28" s="13">
        <v>85</v>
      </c>
      <c r="J28" s="14" t="s">
        <v>11</v>
      </c>
    </row>
    <row r="29" spans="1:10" ht="46.8">
      <c r="A29" s="7">
        <v>2837842</v>
      </c>
      <c r="B29" s="8" t="s">
        <v>65</v>
      </c>
      <c r="C29" s="8" t="s">
        <v>65</v>
      </c>
      <c r="D29" s="9" t="s">
        <v>66</v>
      </c>
      <c r="F29" s="17" t="s">
        <v>14</v>
      </c>
      <c r="G29" s="12"/>
      <c r="H29" s="12"/>
      <c r="I29" s="13">
        <v>85</v>
      </c>
      <c r="J29" s="14" t="s">
        <v>11</v>
      </c>
    </row>
    <row r="30" spans="1:10" ht="31.2">
      <c r="A30" s="7">
        <v>2838406</v>
      </c>
      <c r="B30" s="8" t="s">
        <v>67</v>
      </c>
      <c r="C30" s="8" t="s">
        <v>67</v>
      </c>
      <c r="D30" s="9" t="s">
        <v>68</v>
      </c>
      <c r="E30" s="12"/>
      <c r="F30" s="17" t="s">
        <v>14</v>
      </c>
      <c r="G30" s="12"/>
      <c r="H30" s="12"/>
      <c r="I30" s="13">
        <v>85</v>
      </c>
      <c r="J30" s="14" t="s">
        <v>11</v>
      </c>
    </row>
    <row r="31" spans="1:10" ht="46.8">
      <c r="A31" s="7">
        <v>2679284</v>
      </c>
      <c r="B31" s="8" t="s">
        <v>69</v>
      </c>
      <c r="C31" s="8" t="s">
        <v>69</v>
      </c>
      <c r="D31" s="9" t="s">
        <v>70</v>
      </c>
      <c r="E31" s="12"/>
      <c r="F31" s="16" t="s">
        <v>14</v>
      </c>
      <c r="G31" s="12"/>
      <c r="H31" s="12"/>
      <c r="I31" s="13">
        <v>85</v>
      </c>
      <c r="J31" s="14" t="s">
        <v>17</v>
      </c>
    </row>
    <row r="32" spans="1:10" ht="46.8">
      <c r="A32" s="7">
        <v>2825804</v>
      </c>
      <c r="B32" s="8" t="s">
        <v>71</v>
      </c>
      <c r="C32" s="8" t="s">
        <v>71</v>
      </c>
      <c r="D32" s="9" t="s">
        <v>72</v>
      </c>
      <c r="E32" s="12"/>
      <c r="F32" s="16" t="s">
        <v>14</v>
      </c>
      <c r="G32" s="12"/>
      <c r="H32" s="12"/>
      <c r="I32" s="13">
        <v>85</v>
      </c>
      <c r="J32" s="14" t="s">
        <v>11</v>
      </c>
    </row>
    <row r="33" spans="1:10" ht="31.2">
      <c r="A33" s="7">
        <v>2825824</v>
      </c>
      <c r="B33" s="8" t="s">
        <v>73</v>
      </c>
      <c r="C33" s="8" t="s">
        <v>73</v>
      </c>
      <c r="D33" s="9" t="s">
        <v>74</v>
      </c>
      <c r="E33" s="12"/>
      <c r="F33" s="16" t="s">
        <v>14</v>
      </c>
      <c r="G33" s="12"/>
      <c r="H33" s="12"/>
      <c r="I33" s="13">
        <v>85</v>
      </c>
      <c r="J33" s="14" t="s">
        <v>75</v>
      </c>
    </row>
    <row r="34" spans="1:10" ht="46.8">
      <c r="A34" s="7">
        <v>2827592</v>
      </c>
      <c r="B34" s="8" t="s">
        <v>76</v>
      </c>
      <c r="C34" s="8" t="s">
        <v>76</v>
      </c>
      <c r="D34" s="9" t="s">
        <v>77</v>
      </c>
      <c r="E34" s="12"/>
      <c r="F34" s="16" t="s">
        <v>14</v>
      </c>
      <c r="G34" s="12"/>
      <c r="H34" s="12"/>
      <c r="I34" s="13">
        <v>85</v>
      </c>
      <c r="J34" s="14" t="s">
        <v>11</v>
      </c>
    </row>
    <row r="35" spans="1:10" ht="46.8">
      <c r="A35" s="7">
        <v>2827591</v>
      </c>
      <c r="B35" s="8" t="s">
        <v>78</v>
      </c>
      <c r="C35" s="8" t="s">
        <v>78</v>
      </c>
      <c r="D35" s="9" t="s">
        <v>79</v>
      </c>
      <c r="E35" s="12"/>
      <c r="F35" s="16" t="s">
        <v>14</v>
      </c>
      <c r="G35" s="12"/>
      <c r="H35" s="12"/>
      <c r="I35" s="13">
        <v>85</v>
      </c>
      <c r="J35" s="14" t="s">
        <v>11</v>
      </c>
    </row>
    <row r="36" spans="1:10" ht="31.2">
      <c r="A36" s="7">
        <v>2839306</v>
      </c>
      <c r="B36" s="8" t="s">
        <v>80</v>
      </c>
      <c r="C36" s="8" t="s">
        <v>80</v>
      </c>
      <c r="D36" s="9" t="s">
        <v>81</v>
      </c>
      <c r="E36" s="12"/>
      <c r="F36" s="16" t="s">
        <v>14</v>
      </c>
      <c r="G36" s="12"/>
      <c r="H36" s="12"/>
      <c r="I36" s="13">
        <v>85</v>
      </c>
      <c r="J36" s="14" t="s">
        <v>11</v>
      </c>
    </row>
    <row r="37" spans="1:10" ht="46.8">
      <c r="A37" s="7">
        <v>2839363</v>
      </c>
      <c r="B37" s="8" t="s">
        <v>82</v>
      </c>
      <c r="C37" s="8" t="s">
        <v>82</v>
      </c>
      <c r="D37" s="9" t="s">
        <v>83</v>
      </c>
      <c r="E37" s="12"/>
      <c r="F37" s="16" t="s">
        <v>14</v>
      </c>
      <c r="G37" s="12"/>
      <c r="H37" s="12"/>
      <c r="I37" s="13">
        <v>85</v>
      </c>
      <c r="J37" s="14" t="s">
        <v>11</v>
      </c>
    </row>
    <row r="38" spans="1:10" ht="46.8">
      <c r="A38" s="7">
        <v>2681589</v>
      </c>
      <c r="B38" s="8" t="s">
        <v>84</v>
      </c>
      <c r="C38" s="8" t="s">
        <v>84</v>
      </c>
      <c r="D38" s="9" t="s">
        <v>85</v>
      </c>
      <c r="E38" s="12"/>
      <c r="F38" s="16" t="s">
        <v>14</v>
      </c>
      <c r="G38" s="12"/>
      <c r="H38" s="12"/>
      <c r="I38" s="13">
        <v>85</v>
      </c>
      <c r="J38" s="14" t="s">
        <v>11</v>
      </c>
    </row>
    <row r="39" spans="1:10" ht="46.8">
      <c r="A39" s="7">
        <v>2839401</v>
      </c>
      <c r="B39" s="8" t="s">
        <v>86</v>
      </c>
      <c r="C39" s="8" t="s">
        <v>86</v>
      </c>
      <c r="D39" s="9" t="s">
        <v>87</v>
      </c>
      <c r="E39" s="12"/>
      <c r="F39" s="16" t="s">
        <v>14</v>
      </c>
      <c r="G39" s="12"/>
      <c r="H39" s="12"/>
      <c r="I39" s="13">
        <v>85</v>
      </c>
      <c r="J39" s="14" t="s">
        <v>11</v>
      </c>
    </row>
    <row r="40" spans="1:10" ht="46.8">
      <c r="A40" s="7">
        <v>2839036</v>
      </c>
      <c r="B40" s="8" t="s">
        <v>88</v>
      </c>
      <c r="C40" s="8" t="s">
        <v>88</v>
      </c>
      <c r="D40" s="9" t="s">
        <v>89</v>
      </c>
      <c r="E40" s="12"/>
      <c r="F40" s="16" t="s">
        <v>14</v>
      </c>
      <c r="G40" s="12"/>
      <c r="H40" s="12"/>
      <c r="I40" s="13">
        <v>85</v>
      </c>
      <c r="J40" s="14" t="s">
        <v>11</v>
      </c>
    </row>
    <row r="41" spans="1:10" ht="31.2">
      <c r="A41" s="7">
        <v>2838460</v>
      </c>
      <c r="B41" s="8" t="s">
        <v>90</v>
      </c>
      <c r="C41" s="8" t="s">
        <v>90</v>
      </c>
      <c r="D41" s="9" t="s">
        <v>91</v>
      </c>
      <c r="E41" s="12"/>
      <c r="F41" s="17" t="s">
        <v>14</v>
      </c>
      <c r="G41" s="12"/>
      <c r="H41" s="12"/>
      <c r="I41" s="13">
        <v>85</v>
      </c>
      <c r="J41" s="14" t="s">
        <v>11</v>
      </c>
    </row>
    <row r="42" spans="1:10" ht="31.2">
      <c r="A42" s="7">
        <v>2838468</v>
      </c>
      <c r="B42" s="8" t="s">
        <v>92</v>
      </c>
      <c r="C42" s="8" t="s">
        <v>92</v>
      </c>
      <c r="D42" s="9" t="s">
        <v>93</v>
      </c>
      <c r="E42" s="12"/>
      <c r="F42" s="17" t="s">
        <v>14</v>
      </c>
      <c r="G42" s="12"/>
      <c r="H42" s="12"/>
      <c r="I42" s="13">
        <v>85</v>
      </c>
      <c r="J42" s="14" t="s">
        <v>11</v>
      </c>
    </row>
    <row r="43" spans="1:10" ht="46.8">
      <c r="A43" s="7">
        <v>2838489</v>
      </c>
      <c r="B43" s="8" t="s">
        <v>94</v>
      </c>
      <c r="C43" s="8" t="s">
        <v>94</v>
      </c>
      <c r="D43" s="9" t="s">
        <v>95</v>
      </c>
      <c r="E43" s="12"/>
      <c r="F43" s="17" t="s">
        <v>14</v>
      </c>
      <c r="G43" s="12"/>
      <c r="H43" s="12"/>
      <c r="I43" s="13">
        <v>85</v>
      </c>
      <c r="J43" s="14" t="s">
        <v>11</v>
      </c>
    </row>
    <row r="44" spans="1:10" ht="46.8">
      <c r="A44" s="7">
        <v>2790643</v>
      </c>
      <c r="B44" s="8" t="s">
        <v>96</v>
      </c>
      <c r="C44" s="8" t="s">
        <v>96</v>
      </c>
      <c r="D44" s="9" t="s">
        <v>97</v>
      </c>
      <c r="E44" s="12"/>
      <c r="F44" s="16" t="s">
        <v>14</v>
      </c>
      <c r="G44" s="12"/>
      <c r="H44" s="12"/>
      <c r="I44" s="13">
        <v>85</v>
      </c>
      <c r="J44" s="14" t="s">
        <v>17</v>
      </c>
    </row>
    <row r="45" spans="1:10" ht="46.8">
      <c r="A45" s="7">
        <v>2842721</v>
      </c>
      <c r="B45" s="8" t="s">
        <v>98</v>
      </c>
      <c r="C45" s="8" t="s">
        <v>98</v>
      </c>
      <c r="D45" s="9" t="s">
        <v>99</v>
      </c>
      <c r="E45" s="12"/>
      <c r="F45" s="16" t="s">
        <v>14</v>
      </c>
      <c r="G45" s="12"/>
      <c r="H45" s="12"/>
      <c r="I45" s="13">
        <v>85</v>
      </c>
      <c r="J45" s="14" t="s">
        <v>11</v>
      </c>
    </row>
    <row r="46" spans="1:10" ht="31.2">
      <c r="A46" s="7">
        <v>2699819</v>
      </c>
      <c r="B46" s="8" t="s">
        <v>100</v>
      </c>
      <c r="C46" s="8" t="s">
        <v>100</v>
      </c>
      <c r="D46" s="9" t="s">
        <v>101</v>
      </c>
      <c r="E46" s="12"/>
      <c r="F46" s="16" t="s">
        <v>14</v>
      </c>
      <c r="G46" s="12"/>
      <c r="H46" s="12"/>
      <c r="I46" s="13">
        <v>85</v>
      </c>
      <c r="J46" s="14" t="s">
        <v>11</v>
      </c>
    </row>
    <row r="47" spans="1:10" ht="31.2">
      <c r="A47" s="7">
        <v>2839068</v>
      </c>
      <c r="B47" s="8" t="s">
        <v>102</v>
      </c>
      <c r="C47" s="8" t="s">
        <v>102</v>
      </c>
      <c r="D47" s="9" t="s">
        <v>103</v>
      </c>
      <c r="E47" s="12"/>
      <c r="F47" s="16" t="s">
        <v>14</v>
      </c>
      <c r="G47" s="12"/>
      <c r="H47" s="12"/>
      <c r="I47" s="13">
        <v>85</v>
      </c>
      <c r="J47" s="14" t="s">
        <v>11</v>
      </c>
    </row>
    <row r="48" spans="1:10" ht="31.2">
      <c r="A48" s="7">
        <v>2839116</v>
      </c>
      <c r="B48" s="8" t="s">
        <v>104</v>
      </c>
      <c r="C48" s="8" t="s">
        <v>104</v>
      </c>
      <c r="D48" s="9" t="s">
        <v>105</v>
      </c>
      <c r="E48" s="12"/>
      <c r="F48" s="16" t="s">
        <v>14</v>
      </c>
      <c r="G48" s="12"/>
      <c r="H48" s="12"/>
      <c r="I48" s="13">
        <v>85</v>
      </c>
      <c r="J48" s="14" t="s">
        <v>17</v>
      </c>
    </row>
    <row r="49" spans="1:10" ht="31.2">
      <c r="A49" s="7">
        <v>2843007</v>
      </c>
      <c r="B49" s="8" t="s">
        <v>106</v>
      </c>
      <c r="C49" s="8" t="s">
        <v>106</v>
      </c>
      <c r="D49" s="9" t="s">
        <v>107</v>
      </c>
      <c r="E49" s="12"/>
      <c r="F49" s="16" t="s">
        <v>14</v>
      </c>
      <c r="G49" s="12"/>
      <c r="H49" s="12"/>
      <c r="I49" s="13">
        <v>85</v>
      </c>
      <c r="J49" s="14" t="s">
        <v>11</v>
      </c>
    </row>
    <row r="50" spans="1:10" ht="46.8">
      <c r="A50" s="7">
        <v>2843035</v>
      </c>
      <c r="B50" s="8" t="s">
        <v>108</v>
      </c>
      <c r="C50" s="8" t="s">
        <v>108</v>
      </c>
      <c r="D50" s="9" t="s">
        <v>109</v>
      </c>
      <c r="E50" s="12"/>
      <c r="F50" s="17" t="s">
        <v>14</v>
      </c>
      <c r="G50" s="12"/>
      <c r="H50" s="12"/>
      <c r="I50" s="13">
        <v>85</v>
      </c>
      <c r="J50" s="14" t="s">
        <v>17</v>
      </c>
    </row>
    <row r="51" spans="1:10" ht="46.8">
      <c r="A51" s="7">
        <v>2843069</v>
      </c>
      <c r="B51" s="8" t="s">
        <v>110</v>
      </c>
      <c r="C51" s="8" t="s">
        <v>110</v>
      </c>
      <c r="D51" s="9" t="s">
        <v>111</v>
      </c>
      <c r="E51" s="12"/>
      <c r="F51" s="11" t="str">
        <f>HYPERLINK("https://search.ancestryinstitution.com/aird/search/db.aspx?dbid=60882","Ancestry.com")</f>
        <v>Ancestry.com</v>
      </c>
      <c r="G51" s="12"/>
      <c r="H51" s="12"/>
      <c r="I51" s="13">
        <v>85</v>
      </c>
      <c r="J51" s="14" t="s">
        <v>17</v>
      </c>
    </row>
    <row r="52" spans="1:10" ht="46.8">
      <c r="A52" s="7">
        <v>2843221</v>
      </c>
      <c r="B52" s="8" t="s">
        <v>112</v>
      </c>
      <c r="C52" s="8" t="s">
        <v>112</v>
      </c>
      <c r="D52" s="9" t="s">
        <v>113</v>
      </c>
      <c r="E52" s="12"/>
      <c r="F52" s="16" t="s">
        <v>14</v>
      </c>
      <c r="G52" s="12"/>
      <c r="H52" s="12"/>
      <c r="I52" s="13">
        <v>85</v>
      </c>
      <c r="J52" s="14" t="s">
        <v>11</v>
      </c>
    </row>
    <row r="53" spans="1:10" ht="46.8">
      <c r="A53" s="7">
        <v>2843158</v>
      </c>
      <c r="B53" s="8" t="s">
        <v>114</v>
      </c>
      <c r="C53" s="8" t="s">
        <v>114</v>
      </c>
      <c r="D53" s="9" t="s">
        <v>115</v>
      </c>
      <c r="E53" s="12"/>
      <c r="F53" s="16" t="s">
        <v>14</v>
      </c>
      <c r="G53" s="12"/>
      <c r="H53" s="12"/>
      <c r="I53" s="13">
        <v>85</v>
      </c>
      <c r="J53" s="14" t="s">
        <v>11</v>
      </c>
    </row>
    <row r="54" spans="1:10" ht="46.8">
      <c r="A54" s="7">
        <v>2953525</v>
      </c>
      <c r="B54" s="8" t="s">
        <v>116</v>
      </c>
      <c r="C54" s="8" t="s">
        <v>116</v>
      </c>
      <c r="D54" s="9" t="s">
        <v>117</v>
      </c>
      <c r="E54" s="12"/>
      <c r="F54" s="16" t="s">
        <v>14</v>
      </c>
      <c r="G54" s="12"/>
      <c r="H54" s="12"/>
      <c r="I54" s="13">
        <v>85</v>
      </c>
      <c r="J54" s="14" t="s">
        <v>11</v>
      </c>
    </row>
    <row r="55" spans="1:10" ht="46.8">
      <c r="A55" s="7">
        <v>2953553</v>
      </c>
      <c r="B55" s="8" t="s">
        <v>118</v>
      </c>
      <c r="C55" s="8" t="s">
        <v>118</v>
      </c>
      <c r="D55" s="9" t="s">
        <v>119</v>
      </c>
      <c r="E55" s="12"/>
      <c r="F55" s="11" t="str">
        <f>HYPERLINK("https://search.ancestryinstitution.com/aird/search/db.aspx?dbid=8842","Ancestry.com")</f>
        <v>Ancestry.com</v>
      </c>
      <c r="G55" s="12"/>
      <c r="H55" s="12"/>
      <c r="I55" s="13">
        <v>85</v>
      </c>
      <c r="J55" s="14" t="s">
        <v>17</v>
      </c>
    </row>
    <row r="56" spans="1:10" ht="46.8">
      <c r="A56" s="7">
        <v>2979354</v>
      </c>
      <c r="B56" s="8" t="s">
        <v>120</v>
      </c>
      <c r="C56" s="8" t="s">
        <v>120</v>
      </c>
      <c r="D56" s="9" t="s">
        <v>121</v>
      </c>
      <c r="E56" s="12"/>
      <c r="F56" s="16" t="s">
        <v>14</v>
      </c>
      <c r="G56" s="12"/>
      <c r="H56" s="12"/>
      <c r="I56" s="13">
        <v>85</v>
      </c>
      <c r="J56" s="14" t="s">
        <v>17</v>
      </c>
    </row>
    <row r="57" spans="1:10" ht="46.8">
      <c r="A57" s="7">
        <v>2990031</v>
      </c>
      <c r="B57" s="8" t="s">
        <v>122</v>
      </c>
      <c r="C57" s="8" t="s">
        <v>122</v>
      </c>
      <c r="D57" s="9" t="s">
        <v>123</v>
      </c>
      <c r="E57" s="12"/>
      <c r="F57" s="11" t="str">
        <f t="shared" ref="F57:F58" si="0">HYPERLINK("https://search.ancestryinstitution.com/aird/search/db.aspx?dbid=8842","Ancestry.com")</f>
        <v>Ancestry.com</v>
      </c>
      <c r="G57" s="12"/>
      <c r="H57" s="12"/>
      <c r="I57" s="13">
        <v>85</v>
      </c>
      <c r="J57" s="14" t="s">
        <v>17</v>
      </c>
    </row>
    <row r="58" spans="1:10" ht="46.8">
      <c r="A58" s="7">
        <v>2990039</v>
      </c>
      <c r="B58" s="8" t="s">
        <v>124</v>
      </c>
      <c r="C58" s="8" t="s">
        <v>124</v>
      </c>
      <c r="D58" s="9" t="s">
        <v>125</v>
      </c>
      <c r="E58" s="12"/>
      <c r="F58" s="11" t="str">
        <f t="shared" si="0"/>
        <v>Ancestry.com</v>
      </c>
      <c r="G58" s="12"/>
      <c r="H58" s="12"/>
      <c r="I58" s="13">
        <v>85</v>
      </c>
      <c r="J58" s="14" t="s">
        <v>17</v>
      </c>
    </row>
    <row r="59" spans="1:10" ht="31.2">
      <c r="A59" s="7">
        <v>2699825</v>
      </c>
      <c r="B59" s="8" t="s">
        <v>126</v>
      </c>
      <c r="C59" s="8" t="s">
        <v>126</v>
      </c>
      <c r="D59" s="9" t="s">
        <v>127</v>
      </c>
      <c r="E59" s="12"/>
      <c r="F59" s="16" t="s">
        <v>14</v>
      </c>
      <c r="G59" s="12"/>
      <c r="H59" s="12"/>
      <c r="I59" s="13">
        <v>85</v>
      </c>
      <c r="J59" s="14" t="s">
        <v>17</v>
      </c>
    </row>
    <row r="60" spans="1:10" ht="46.8">
      <c r="A60" s="7">
        <v>2825739</v>
      </c>
      <c r="B60" s="8" t="s">
        <v>128</v>
      </c>
      <c r="C60" s="8" t="s">
        <v>128</v>
      </c>
      <c r="D60" s="9" t="s">
        <v>129</v>
      </c>
      <c r="E60" s="12"/>
      <c r="F60" s="17" t="s">
        <v>14</v>
      </c>
      <c r="G60" s="12"/>
      <c r="H60" s="12"/>
      <c r="I60" s="13">
        <v>85</v>
      </c>
      <c r="J60" s="14" t="s">
        <v>11</v>
      </c>
    </row>
    <row r="61" spans="1:10" ht="46.8">
      <c r="A61" s="7">
        <v>2825770</v>
      </c>
      <c r="B61" s="8" t="s">
        <v>130</v>
      </c>
      <c r="C61" s="8" t="s">
        <v>130</v>
      </c>
      <c r="D61" s="9" t="s">
        <v>131</v>
      </c>
      <c r="E61" s="12"/>
      <c r="F61" s="11" t="str">
        <f t="shared" ref="F61:F62" si="1">HYPERLINK("https://search.ancestryinstitution.com/aird/search/db.aspx?dbid=60882","Ancestry.com")</f>
        <v>Ancestry.com</v>
      </c>
      <c r="G61" s="12"/>
      <c r="H61" s="12"/>
      <c r="I61" s="13">
        <v>85</v>
      </c>
      <c r="J61" s="14" t="s">
        <v>17</v>
      </c>
    </row>
    <row r="62" spans="1:10" ht="46.8">
      <c r="A62" s="7">
        <v>2843043</v>
      </c>
      <c r="B62" s="8" t="s">
        <v>132</v>
      </c>
      <c r="C62" s="8" t="s">
        <v>132</v>
      </c>
      <c r="D62" s="9" t="s">
        <v>133</v>
      </c>
      <c r="E62" s="12"/>
      <c r="F62" s="11" t="str">
        <f t="shared" si="1"/>
        <v>Ancestry.com</v>
      </c>
      <c r="G62" s="12"/>
      <c r="H62" s="12"/>
      <c r="I62" s="13">
        <v>85</v>
      </c>
      <c r="J62" s="14" t="s">
        <v>17</v>
      </c>
    </row>
    <row r="63" spans="1:10" ht="31.2">
      <c r="A63" s="7">
        <v>2945982</v>
      </c>
      <c r="B63" s="8" t="s">
        <v>134</v>
      </c>
      <c r="C63" s="8" t="s">
        <v>134</v>
      </c>
      <c r="D63" s="9" t="s">
        <v>135</v>
      </c>
      <c r="E63" s="12"/>
      <c r="F63" s="16" t="s">
        <v>14</v>
      </c>
      <c r="G63" s="12"/>
      <c r="H63" s="12"/>
      <c r="I63" s="13">
        <v>85</v>
      </c>
      <c r="J63" s="14" t="s">
        <v>17</v>
      </c>
    </row>
    <row r="64" spans="1:10" ht="46.8">
      <c r="A64" s="7">
        <v>2775157</v>
      </c>
      <c r="B64" s="8" t="s">
        <v>136</v>
      </c>
      <c r="C64" s="8" t="s">
        <v>136</v>
      </c>
      <c r="D64" s="9" t="s">
        <v>137</v>
      </c>
      <c r="E64" s="12"/>
      <c r="F64" s="16" t="s">
        <v>14</v>
      </c>
      <c r="G64" s="12"/>
      <c r="H64" s="12"/>
      <c r="I64" s="13">
        <v>85</v>
      </c>
      <c r="J64" s="14" t="s">
        <v>17</v>
      </c>
    </row>
    <row r="65" spans="1:10" ht="46.8">
      <c r="A65" s="7">
        <v>2802334</v>
      </c>
      <c r="B65" s="8" t="s">
        <v>138</v>
      </c>
      <c r="C65" s="8" t="s">
        <v>138</v>
      </c>
      <c r="D65" s="9" t="s">
        <v>139</v>
      </c>
      <c r="E65" s="12"/>
      <c r="F65" s="16" t="s">
        <v>14</v>
      </c>
      <c r="G65" s="12"/>
      <c r="H65" s="12"/>
      <c r="I65" s="13">
        <v>85</v>
      </c>
      <c r="J65" s="14" t="s">
        <v>11</v>
      </c>
    </row>
    <row r="66" spans="1:10" ht="31.2">
      <c r="A66" s="7">
        <v>2838411</v>
      </c>
      <c r="B66" s="8" t="s">
        <v>140</v>
      </c>
      <c r="C66" s="8" t="s">
        <v>140</v>
      </c>
      <c r="D66" s="9" t="s">
        <v>141</v>
      </c>
      <c r="E66" s="12"/>
      <c r="F66" s="17" t="s">
        <v>14</v>
      </c>
      <c r="G66" s="12"/>
      <c r="H66" s="12"/>
      <c r="I66" s="13">
        <v>85</v>
      </c>
      <c r="J66" s="14" t="s">
        <v>11</v>
      </c>
    </row>
    <row r="67" spans="1:10" ht="46.8">
      <c r="A67" s="7">
        <v>2838437</v>
      </c>
      <c r="B67" s="8" t="s">
        <v>142</v>
      </c>
      <c r="C67" s="8" t="s">
        <v>142</v>
      </c>
      <c r="D67" s="9" t="s">
        <v>143</v>
      </c>
      <c r="E67" s="12"/>
      <c r="F67" s="17" t="s">
        <v>14</v>
      </c>
      <c r="G67" s="12"/>
      <c r="H67" s="12"/>
      <c r="I67" s="13">
        <v>85</v>
      </c>
      <c r="J67" s="14" t="s">
        <v>11</v>
      </c>
    </row>
    <row r="68" spans="1:10" ht="46.8">
      <c r="A68" s="7">
        <v>2839458</v>
      </c>
      <c r="B68" s="8" t="s">
        <v>144</v>
      </c>
      <c r="C68" s="8" t="s">
        <v>144</v>
      </c>
      <c r="D68" s="9" t="s">
        <v>145</v>
      </c>
      <c r="E68" s="12"/>
      <c r="F68" s="11" t="str">
        <f>HYPERLINK("https://search.ancestryinstitution.com/aird/search/db.aspx?dbid=9033","Ancestry.com")</f>
        <v>Ancestry.com</v>
      </c>
      <c r="G68" s="12"/>
      <c r="H68" s="12"/>
      <c r="I68" s="13">
        <v>85</v>
      </c>
      <c r="J68" s="14" t="s">
        <v>11</v>
      </c>
    </row>
    <row r="69" spans="1:10" ht="31.2">
      <c r="A69" s="7">
        <v>2717140</v>
      </c>
      <c r="B69" s="8" t="s">
        <v>146</v>
      </c>
      <c r="C69" s="8" t="s">
        <v>146</v>
      </c>
      <c r="D69" s="9" t="s">
        <v>147</v>
      </c>
      <c r="E69" s="12"/>
      <c r="F69" s="16" t="s">
        <v>14</v>
      </c>
      <c r="G69" s="12"/>
      <c r="H69" s="12"/>
      <c r="I69" s="13">
        <v>85</v>
      </c>
      <c r="J69" s="14" t="s">
        <v>17</v>
      </c>
    </row>
    <row r="70" spans="1:10" ht="46.8">
      <c r="A70" s="7">
        <v>2867045</v>
      </c>
      <c r="B70" s="8" t="s">
        <v>148</v>
      </c>
      <c r="C70" s="8" t="s">
        <v>148</v>
      </c>
      <c r="D70" s="9" t="s">
        <v>149</v>
      </c>
      <c r="E70" s="12"/>
      <c r="F70" s="11" t="str">
        <f>HYPERLINK("https://search.ancestryinstitution.com/aird/search/db.aspx?dbid=8842","Ancestry.com")</f>
        <v>Ancestry.com</v>
      </c>
      <c r="G70" s="12"/>
      <c r="H70" s="12"/>
      <c r="I70" s="13">
        <v>85</v>
      </c>
      <c r="J70" s="14" t="s">
        <v>17</v>
      </c>
    </row>
    <row r="71" spans="1:10" ht="31.2">
      <c r="A71" s="7">
        <v>2771912</v>
      </c>
      <c r="B71" s="8" t="s">
        <v>150</v>
      </c>
      <c r="C71" s="8" t="s">
        <v>150</v>
      </c>
      <c r="D71" s="9" t="s">
        <v>151</v>
      </c>
      <c r="E71" s="12"/>
      <c r="F71" s="16" t="s">
        <v>14</v>
      </c>
      <c r="G71" s="12"/>
      <c r="H71" s="12"/>
      <c r="I71" s="13">
        <v>85</v>
      </c>
      <c r="J71" s="14" t="s">
        <v>11</v>
      </c>
    </row>
    <row r="72" spans="1:10" ht="46.8">
      <c r="A72" s="7">
        <v>2771918</v>
      </c>
      <c r="B72" s="8" t="s">
        <v>152</v>
      </c>
      <c r="C72" s="8" t="s">
        <v>152</v>
      </c>
      <c r="D72" s="9" t="s">
        <v>153</v>
      </c>
      <c r="E72" s="12"/>
      <c r="F72" s="16" t="s">
        <v>14</v>
      </c>
      <c r="G72" s="12"/>
      <c r="H72" s="12"/>
      <c r="I72" s="13">
        <v>85</v>
      </c>
      <c r="J72" s="14" t="s">
        <v>11</v>
      </c>
    </row>
    <row r="73" spans="1:10" ht="46.8">
      <c r="A73" s="7">
        <v>2922361</v>
      </c>
      <c r="B73" s="8" t="s">
        <v>154</v>
      </c>
      <c r="C73" s="8" t="s">
        <v>154</v>
      </c>
      <c r="D73" s="9" t="s">
        <v>155</v>
      </c>
      <c r="E73" s="12"/>
      <c r="F73" s="16" t="s">
        <v>14</v>
      </c>
      <c r="G73" s="12"/>
      <c r="H73" s="12"/>
      <c r="I73" s="13">
        <v>85</v>
      </c>
      <c r="J73" s="14" t="s">
        <v>11</v>
      </c>
    </row>
    <row r="74" spans="1:10" ht="46.8">
      <c r="A74" s="7">
        <v>2922359</v>
      </c>
      <c r="B74" s="8" t="s">
        <v>156</v>
      </c>
      <c r="C74" s="8" t="s">
        <v>156</v>
      </c>
      <c r="D74" s="9" t="s">
        <v>157</v>
      </c>
      <c r="E74" s="12"/>
      <c r="F74" s="16" t="s">
        <v>14</v>
      </c>
      <c r="G74" s="12"/>
      <c r="H74" s="12"/>
      <c r="I74" s="13">
        <v>85</v>
      </c>
      <c r="J74" s="14" t="s">
        <v>11</v>
      </c>
    </row>
    <row r="75" spans="1:10" ht="31.2">
      <c r="A75" s="7">
        <v>2789174</v>
      </c>
      <c r="B75" s="8" t="s">
        <v>158</v>
      </c>
      <c r="C75" s="8" t="s">
        <v>158</v>
      </c>
      <c r="D75" s="9" t="s">
        <v>159</v>
      </c>
      <c r="E75" s="12"/>
      <c r="F75" s="17" t="s">
        <v>14</v>
      </c>
      <c r="G75" s="12"/>
      <c r="H75" s="12"/>
      <c r="I75" s="13">
        <v>85</v>
      </c>
      <c r="J75" s="14" t="s">
        <v>11</v>
      </c>
    </row>
    <row r="76" spans="1:10" ht="31.2">
      <c r="A76" s="7">
        <v>2789205</v>
      </c>
      <c r="B76" s="8" t="s">
        <v>160</v>
      </c>
      <c r="C76" s="8" t="s">
        <v>160</v>
      </c>
      <c r="D76" s="9" t="s">
        <v>161</v>
      </c>
      <c r="E76" s="12"/>
      <c r="F76" s="16" t="s">
        <v>14</v>
      </c>
      <c r="G76" s="12"/>
      <c r="H76" s="12"/>
      <c r="I76" s="13">
        <v>85</v>
      </c>
      <c r="J76" s="14" t="s">
        <v>11</v>
      </c>
    </row>
    <row r="77" spans="1:10" ht="46.8">
      <c r="A77" s="7">
        <v>2789502</v>
      </c>
      <c r="B77" s="8" t="s">
        <v>162</v>
      </c>
      <c r="C77" s="8" t="s">
        <v>162</v>
      </c>
      <c r="D77" s="19" t="s">
        <v>163</v>
      </c>
      <c r="E77" s="12"/>
      <c r="F77" s="17" t="s">
        <v>14</v>
      </c>
      <c r="G77" s="12"/>
      <c r="H77" s="12"/>
      <c r="I77" s="13">
        <v>85</v>
      </c>
      <c r="J77" s="14" t="s">
        <v>11</v>
      </c>
    </row>
    <row r="78" spans="1:10" ht="31.2">
      <c r="A78" s="7">
        <v>2825772</v>
      </c>
      <c r="B78" s="8" t="s">
        <v>164</v>
      </c>
      <c r="C78" s="8" t="s">
        <v>164</v>
      </c>
      <c r="D78" s="19" t="s">
        <v>165</v>
      </c>
      <c r="E78" s="12"/>
      <c r="F78" s="16" t="s">
        <v>14</v>
      </c>
      <c r="G78" s="12"/>
      <c r="H78" s="12"/>
      <c r="I78" s="13">
        <v>85</v>
      </c>
      <c r="J78" s="14" t="s">
        <v>11</v>
      </c>
    </row>
    <row r="79" spans="1:10" ht="31.2">
      <c r="A79" s="7">
        <v>2827675</v>
      </c>
      <c r="B79" s="8" t="s">
        <v>166</v>
      </c>
      <c r="C79" s="8" t="s">
        <v>166</v>
      </c>
      <c r="D79" s="9" t="s">
        <v>167</v>
      </c>
      <c r="E79" s="12"/>
      <c r="F79" s="16" t="s">
        <v>14</v>
      </c>
      <c r="G79" s="12"/>
      <c r="H79" s="12"/>
      <c r="I79" s="13">
        <v>85</v>
      </c>
      <c r="J79" s="14" t="s">
        <v>17</v>
      </c>
    </row>
    <row r="80" spans="1:10" ht="46.8">
      <c r="A80" s="7">
        <v>2843223</v>
      </c>
      <c r="B80" s="8" t="s">
        <v>168</v>
      </c>
      <c r="C80" s="8" t="s">
        <v>168</v>
      </c>
      <c r="D80" s="9" t="s">
        <v>169</v>
      </c>
      <c r="E80" s="12"/>
      <c r="F80" s="16" t="s">
        <v>14</v>
      </c>
      <c r="G80" s="12"/>
      <c r="H80" s="12"/>
      <c r="I80" s="13">
        <v>85</v>
      </c>
      <c r="J80" s="14" t="s">
        <v>11</v>
      </c>
    </row>
    <row r="81" spans="1:10" ht="31.2">
      <c r="A81" s="7">
        <v>2788537</v>
      </c>
      <c r="B81" s="8" t="s">
        <v>170</v>
      </c>
      <c r="C81" s="8" t="s">
        <v>170</v>
      </c>
      <c r="D81" s="9" t="s">
        <v>171</v>
      </c>
      <c r="E81" s="12"/>
      <c r="F81" s="16" t="s">
        <v>14</v>
      </c>
      <c r="G81" s="12"/>
      <c r="H81" s="12"/>
      <c r="I81" s="13">
        <v>85</v>
      </c>
      <c r="J81" s="14" t="s">
        <v>17</v>
      </c>
    </row>
    <row r="82" spans="1:10" ht="31.2">
      <c r="A82" s="7">
        <v>4497930</v>
      </c>
      <c r="B82" s="8" t="s">
        <v>172</v>
      </c>
      <c r="C82" s="8" t="s">
        <v>172</v>
      </c>
      <c r="D82" s="9" t="s">
        <v>173</v>
      </c>
      <c r="E82" s="12"/>
      <c r="F82" s="16" t="s">
        <v>14</v>
      </c>
      <c r="G82" s="11" t="s">
        <v>42</v>
      </c>
      <c r="H82" s="12"/>
      <c r="I82" s="13">
        <v>85</v>
      </c>
      <c r="J82" s="14" t="s">
        <v>11</v>
      </c>
    </row>
    <row r="83" spans="1:10" ht="46.8">
      <c r="A83" s="7">
        <v>3335534</v>
      </c>
      <c r="B83" s="8" t="s">
        <v>174</v>
      </c>
      <c r="C83" s="8" t="s">
        <v>174</v>
      </c>
      <c r="D83" s="9" t="s">
        <v>175</v>
      </c>
      <c r="E83" s="12"/>
      <c r="F83" s="11" t="str">
        <f>HYPERLINK("https://search.ancestryinstitution.com/aird/search/db.aspx?dbid=60882","Ancestry.com")</f>
        <v>Ancestry.com</v>
      </c>
      <c r="G83" s="12"/>
      <c r="H83" s="12"/>
      <c r="I83" s="13">
        <v>85</v>
      </c>
      <c r="J83" s="14" t="s">
        <v>17</v>
      </c>
    </row>
    <row r="84" spans="1:10" ht="31.2">
      <c r="A84" s="7">
        <v>2663437</v>
      </c>
      <c r="B84" s="8" t="s">
        <v>176</v>
      </c>
      <c r="C84" s="8" t="s">
        <v>176</v>
      </c>
      <c r="D84" s="9" t="s">
        <v>177</v>
      </c>
      <c r="E84" s="12"/>
      <c r="F84" s="16" t="s">
        <v>14</v>
      </c>
      <c r="G84" s="12"/>
      <c r="H84" s="12"/>
      <c r="I84" s="13">
        <v>85</v>
      </c>
      <c r="J84" s="14" t="s">
        <v>11</v>
      </c>
    </row>
    <row r="85" spans="1:10" ht="31.2">
      <c r="A85" s="7">
        <v>2663460</v>
      </c>
      <c r="B85" s="8" t="s">
        <v>178</v>
      </c>
      <c r="C85" s="8" t="s">
        <v>178</v>
      </c>
      <c r="D85" s="9" t="s">
        <v>179</v>
      </c>
      <c r="E85" s="12"/>
      <c r="F85" s="16" t="s">
        <v>14</v>
      </c>
      <c r="G85" s="12"/>
      <c r="H85" s="12"/>
      <c r="I85" s="13">
        <v>85</v>
      </c>
      <c r="J85" s="14" t="s">
        <v>11</v>
      </c>
    </row>
    <row r="86" spans="1:10" ht="31.2">
      <c r="A86" s="7">
        <v>2789483</v>
      </c>
      <c r="B86" s="8" t="s">
        <v>180</v>
      </c>
      <c r="C86" s="8" t="s">
        <v>180</v>
      </c>
      <c r="D86" s="9" t="s">
        <v>181</v>
      </c>
      <c r="E86" s="12"/>
      <c r="F86" s="12"/>
      <c r="G86" s="11" t="s">
        <v>42</v>
      </c>
      <c r="H86" s="12"/>
      <c r="I86" s="13">
        <v>85</v>
      </c>
      <c r="J86" s="14" t="s">
        <v>11</v>
      </c>
    </row>
    <row r="87" spans="1:10" ht="46.8">
      <c r="A87" s="7">
        <v>3882249</v>
      </c>
      <c r="B87" s="8" t="s">
        <v>182</v>
      </c>
      <c r="C87" s="8" t="s">
        <v>182</v>
      </c>
      <c r="D87" s="9" t="s">
        <v>183</v>
      </c>
      <c r="E87" s="11"/>
      <c r="F87" s="18" t="s">
        <v>14</v>
      </c>
      <c r="G87" s="12"/>
      <c r="H87" s="12"/>
      <c r="I87" s="13">
        <v>85</v>
      </c>
      <c r="J87" s="14" t="s">
        <v>11</v>
      </c>
    </row>
    <row r="88" spans="1:10" ht="31.2">
      <c r="A88" s="7">
        <v>2945994</v>
      </c>
      <c r="B88" s="8" t="s">
        <v>184</v>
      </c>
      <c r="C88" s="8" t="s">
        <v>184</v>
      </c>
      <c r="D88" s="9" t="s">
        <v>185</v>
      </c>
      <c r="E88" s="11"/>
      <c r="F88" s="18" t="s">
        <v>14</v>
      </c>
      <c r="G88" s="12"/>
      <c r="H88" s="12"/>
      <c r="I88" s="13">
        <v>85</v>
      </c>
      <c r="J88" s="14" t="s">
        <v>11</v>
      </c>
    </row>
    <row r="89" spans="1:10" ht="31.2">
      <c r="A89" s="7">
        <v>3060148</v>
      </c>
      <c r="B89" s="8" t="s">
        <v>186</v>
      </c>
      <c r="C89" s="8" t="s">
        <v>186</v>
      </c>
      <c r="D89" s="9" t="s">
        <v>187</v>
      </c>
      <c r="E89" s="12"/>
      <c r="F89" s="11" t="str">
        <f>HYPERLINK("https://search.ancestryinstitution.com/aird/search/db.aspx?dbid=9220","Ancestry.com")</f>
        <v>Ancestry.com</v>
      </c>
      <c r="G89" s="12"/>
      <c r="H89" s="12"/>
      <c r="I89" s="13">
        <v>85</v>
      </c>
      <c r="J89" s="14" t="s">
        <v>17</v>
      </c>
    </row>
    <row r="90" spans="1:10" ht="46.8">
      <c r="A90" s="7">
        <v>2945911</v>
      </c>
      <c r="B90" s="8" t="s">
        <v>188</v>
      </c>
      <c r="C90" s="8" t="s">
        <v>188</v>
      </c>
      <c r="D90" s="9" t="s">
        <v>189</v>
      </c>
      <c r="E90" s="12"/>
      <c r="F90" s="16" t="s">
        <v>14</v>
      </c>
      <c r="G90" s="12"/>
      <c r="H90" s="12"/>
      <c r="I90" s="13">
        <v>85</v>
      </c>
      <c r="J90" s="14" t="s">
        <v>17</v>
      </c>
    </row>
    <row r="91" spans="1:10" ht="78">
      <c r="A91" s="7">
        <v>3431492</v>
      </c>
      <c r="B91" s="8" t="s">
        <v>190</v>
      </c>
      <c r="C91" s="8" t="s">
        <v>190</v>
      </c>
      <c r="D91" s="9" t="s">
        <v>191</v>
      </c>
      <c r="E91" s="12"/>
      <c r="F91" s="16" t="s">
        <v>14</v>
      </c>
      <c r="G91" s="12"/>
      <c r="H91" s="12"/>
      <c r="I91" s="13">
        <v>85</v>
      </c>
      <c r="J91" s="14" t="s">
        <v>11</v>
      </c>
    </row>
    <row r="92" spans="1:10" ht="46.8">
      <c r="A92" s="7">
        <v>2990256</v>
      </c>
      <c r="B92" s="8" t="s">
        <v>192</v>
      </c>
      <c r="C92" s="8" t="s">
        <v>192</v>
      </c>
      <c r="D92" s="9" t="s">
        <v>193</v>
      </c>
      <c r="E92" s="12"/>
      <c r="F92" s="16" t="s">
        <v>14</v>
      </c>
      <c r="G92" s="12"/>
      <c r="H92" s="12"/>
      <c r="I92" s="13">
        <v>85</v>
      </c>
      <c r="J92" s="14" t="s">
        <v>11</v>
      </c>
    </row>
    <row r="93" spans="1:10" ht="46.8">
      <c r="A93" s="7">
        <v>2848423</v>
      </c>
      <c r="B93" s="8" t="s">
        <v>194</v>
      </c>
      <c r="C93" s="8" t="s">
        <v>194</v>
      </c>
      <c r="D93" s="9" t="s">
        <v>195</v>
      </c>
      <c r="E93" s="12"/>
      <c r="F93" s="16" t="s">
        <v>14</v>
      </c>
      <c r="G93" s="12"/>
      <c r="H93" s="12"/>
      <c r="I93" s="13">
        <v>85</v>
      </c>
      <c r="J93" s="14" t="s">
        <v>11</v>
      </c>
    </row>
    <row r="94" spans="1:10" ht="46.8">
      <c r="A94" s="7">
        <v>2848402</v>
      </c>
      <c r="B94" s="8" t="s">
        <v>196</v>
      </c>
      <c r="C94" s="8" t="s">
        <v>196</v>
      </c>
      <c r="D94" s="9" t="s">
        <v>197</v>
      </c>
      <c r="E94" s="12"/>
      <c r="F94" s="16" t="s">
        <v>14</v>
      </c>
      <c r="G94" s="12"/>
      <c r="H94" s="12"/>
      <c r="I94" s="13">
        <v>85</v>
      </c>
      <c r="J94" s="14" t="s">
        <v>11</v>
      </c>
    </row>
    <row r="95" spans="1:10" ht="46.8">
      <c r="A95" s="7">
        <v>2848432</v>
      </c>
      <c r="B95" s="8" t="s">
        <v>198</v>
      </c>
      <c r="C95" s="8" t="s">
        <v>198</v>
      </c>
      <c r="D95" s="9" t="s">
        <v>199</v>
      </c>
      <c r="E95" s="12"/>
      <c r="F95" s="16" t="s">
        <v>14</v>
      </c>
      <c r="G95" s="12"/>
      <c r="H95" s="12"/>
      <c r="I95" s="13">
        <v>85</v>
      </c>
      <c r="J95" s="14" t="s">
        <v>11</v>
      </c>
    </row>
    <row r="96" spans="1:10" ht="46.8">
      <c r="A96" s="7">
        <v>2848782</v>
      </c>
      <c r="B96" s="8" t="s">
        <v>200</v>
      </c>
      <c r="C96" s="8" t="s">
        <v>200</v>
      </c>
      <c r="D96" s="9" t="s">
        <v>201</v>
      </c>
      <c r="E96" s="12"/>
      <c r="F96" s="16" t="s">
        <v>14</v>
      </c>
      <c r="G96" s="12"/>
      <c r="H96" s="12"/>
      <c r="I96" s="13">
        <v>85</v>
      </c>
      <c r="J96" s="14" t="s">
        <v>17</v>
      </c>
    </row>
    <row r="97" spans="1:10" ht="31.2">
      <c r="A97" s="7">
        <v>3005335</v>
      </c>
      <c r="B97" s="8" t="s">
        <v>202</v>
      </c>
      <c r="C97" s="8" t="s">
        <v>202</v>
      </c>
      <c r="D97" s="9" t="s">
        <v>203</v>
      </c>
      <c r="E97" s="11"/>
      <c r="F97" s="18" t="s">
        <v>14</v>
      </c>
      <c r="G97" s="12"/>
      <c r="H97" s="12"/>
      <c r="I97" s="13">
        <v>85</v>
      </c>
      <c r="J97" s="14" t="s">
        <v>11</v>
      </c>
    </row>
    <row r="98" spans="1:10" ht="31.2">
      <c r="A98" s="7">
        <v>3053962</v>
      </c>
      <c r="B98" s="8" t="s">
        <v>204</v>
      </c>
      <c r="C98" s="8" t="s">
        <v>204</v>
      </c>
      <c r="D98" s="9" t="s">
        <v>205</v>
      </c>
      <c r="E98" s="12"/>
      <c r="F98" s="11" t="str">
        <f>HYPERLINK("https://search.ancestryinstitution.com/aird/search/db.aspx?dbid=9033","Ancestry.com")</f>
        <v>Ancestry.com</v>
      </c>
      <c r="G98" s="12"/>
      <c r="H98" s="12"/>
      <c r="I98" s="13">
        <v>85</v>
      </c>
      <c r="J98" s="14" t="s">
        <v>11</v>
      </c>
    </row>
    <row r="99" spans="1:10" ht="31.2">
      <c r="A99" s="7">
        <v>3432877</v>
      </c>
      <c r="B99" s="8" t="s">
        <v>206</v>
      </c>
      <c r="C99" s="8" t="s">
        <v>206</v>
      </c>
      <c r="D99" s="9" t="s">
        <v>207</v>
      </c>
      <c r="E99" s="11"/>
      <c r="F99" s="18" t="s">
        <v>14</v>
      </c>
      <c r="G99" s="12"/>
      <c r="H99" s="12"/>
      <c r="I99" s="13">
        <v>85</v>
      </c>
      <c r="J99" s="14" t="s">
        <v>11</v>
      </c>
    </row>
    <row r="100" spans="1:10" ht="46.8">
      <c r="A100" s="7">
        <v>3720055</v>
      </c>
      <c r="B100" s="8" t="s">
        <v>208</v>
      </c>
      <c r="C100" s="8" t="s">
        <v>208</v>
      </c>
      <c r="D100" s="9" t="s">
        <v>209</v>
      </c>
      <c r="E100" s="12"/>
      <c r="F100" s="16" t="s">
        <v>14</v>
      </c>
      <c r="G100" s="12"/>
      <c r="H100" s="12"/>
      <c r="I100" s="13">
        <v>85</v>
      </c>
      <c r="J100" s="14" t="s">
        <v>17</v>
      </c>
    </row>
    <row r="101" spans="1:10" ht="31.2">
      <c r="A101" s="7">
        <v>3725231</v>
      </c>
      <c r="B101" s="8" t="s">
        <v>210</v>
      </c>
      <c r="C101" s="8" t="s">
        <v>210</v>
      </c>
      <c r="D101" s="9" t="s">
        <v>211</v>
      </c>
      <c r="E101" s="12"/>
      <c r="F101" s="16" t="s">
        <v>14</v>
      </c>
      <c r="G101" s="12"/>
      <c r="H101" s="12"/>
      <c r="I101" s="13">
        <v>85</v>
      </c>
      <c r="J101" s="14" t="s">
        <v>11</v>
      </c>
    </row>
    <row r="102" spans="1:10" ht="31.2">
      <c r="A102" s="7">
        <v>3663584</v>
      </c>
      <c r="B102" s="8" t="s">
        <v>212</v>
      </c>
      <c r="C102" s="8" t="s">
        <v>212</v>
      </c>
      <c r="D102" s="9" t="s">
        <v>213</v>
      </c>
      <c r="E102" s="12"/>
      <c r="F102" s="11" t="str">
        <f>HYPERLINK("https://search.ancestryinstitution.com/aird/search/db.aspx?dbid=9033","Ancestry.com")</f>
        <v>Ancestry.com</v>
      </c>
      <c r="G102" s="12"/>
      <c r="H102" s="12"/>
      <c r="I102" s="13">
        <v>85</v>
      </c>
      <c r="J102" s="14" t="s">
        <v>11</v>
      </c>
    </row>
    <row r="103" spans="1:10" ht="46.8">
      <c r="A103" s="7">
        <v>4076546</v>
      </c>
      <c r="B103" s="8" t="s">
        <v>214</v>
      </c>
      <c r="C103" s="8" t="s">
        <v>214</v>
      </c>
      <c r="D103" s="9" t="s">
        <v>215</v>
      </c>
      <c r="E103" s="12"/>
      <c r="F103" s="11" t="str">
        <f>HYPERLINK("https://search.ancestryinstitution.com/aird/search/db.aspx?dbid=8769","Ancestry.com")</f>
        <v>Ancestry.com</v>
      </c>
      <c r="G103" s="12"/>
      <c r="H103" s="12"/>
      <c r="I103" s="13">
        <v>85</v>
      </c>
      <c r="J103" s="14" t="s">
        <v>11</v>
      </c>
    </row>
    <row r="104" spans="1:10" ht="31.2">
      <c r="A104" s="7">
        <v>17027507</v>
      </c>
      <c r="B104" s="8" t="s">
        <v>216</v>
      </c>
      <c r="C104" s="8" t="s">
        <v>217</v>
      </c>
      <c r="D104" s="20" t="s">
        <v>218</v>
      </c>
      <c r="E104" s="12"/>
      <c r="F104" s="12"/>
      <c r="G104" s="11" t="s">
        <v>42</v>
      </c>
      <c r="H104" s="12"/>
      <c r="I104" s="13">
        <v>36</v>
      </c>
      <c r="J104" s="14" t="s">
        <v>75</v>
      </c>
    </row>
    <row r="105" spans="1:10" ht="31.2">
      <c r="A105" s="7">
        <v>654520</v>
      </c>
      <c r="B105" s="8" t="s">
        <v>219</v>
      </c>
      <c r="C105" s="8" t="s">
        <v>220</v>
      </c>
      <c r="D105" s="9" t="s">
        <v>221</v>
      </c>
      <c r="E105" s="11" t="s">
        <v>222</v>
      </c>
      <c r="F105" s="16" t="s">
        <v>14</v>
      </c>
      <c r="G105" s="11" t="s">
        <v>42</v>
      </c>
      <c r="H105" s="12"/>
      <c r="I105" s="13">
        <v>94</v>
      </c>
      <c r="J105" s="14" t="s">
        <v>11</v>
      </c>
    </row>
    <row r="106" spans="1:10" ht="31.2">
      <c r="A106" s="7" t="s">
        <v>223</v>
      </c>
      <c r="B106" s="8" t="s">
        <v>224</v>
      </c>
      <c r="C106" s="8" t="s">
        <v>225</v>
      </c>
      <c r="D106" s="9" t="s">
        <v>226</v>
      </c>
      <c r="E106" s="12"/>
      <c r="F106" s="16" t="s">
        <v>14</v>
      </c>
      <c r="G106" s="12"/>
      <c r="H106" s="12"/>
      <c r="I106" s="13">
        <v>94</v>
      </c>
      <c r="J106" s="14" t="s">
        <v>11</v>
      </c>
    </row>
    <row r="107" spans="1:10" ht="31.2">
      <c r="A107" s="21">
        <v>300368</v>
      </c>
      <c r="B107" s="8" t="s">
        <v>227</v>
      </c>
      <c r="C107" s="8" t="s">
        <v>228</v>
      </c>
      <c r="D107" s="9" t="s">
        <v>229</v>
      </c>
      <c r="E107" s="22" t="s">
        <v>222</v>
      </c>
      <c r="F107" s="16"/>
      <c r="G107" s="12"/>
      <c r="H107" s="12"/>
      <c r="I107" s="13">
        <v>94</v>
      </c>
      <c r="J107" s="14" t="s">
        <v>17</v>
      </c>
    </row>
    <row r="108" spans="1:10" ht="31.2">
      <c r="A108" s="7">
        <v>2791166</v>
      </c>
      <c r="B108" s="8" t="s">
        <v>230</v>
      </c>
      <c r="C108" s="8" t="s">
        <v>231</v>
      </c>
      <c r="D108" s="9" t="s">
        <v>232</v>
      </c>
      <c r="E108" s="12"/>
      <c r="F108" s="16" t="s">
        <v>14</v>
      </c>
      <c r="G108" s="12"/>
      <c r="H108" s="12"/>
      <c r="I108" s="13">
        <v>29</v>
      </c>
      <c r="J108" s="14" t="s">
        <v>17</v>
      </c>
    </row>
    <row r="109" spans="1:10" ht="78">
      <c r="A109" s="7">
        <v>654530</v>
      </c>
      <c r="B109" s="8" t="s">
        <v>233</v>
      </c>
      <c r="C109" s="8" t="s">
        <v>233</v>
      </c>
      <c r="D109" s="9" t="s">
        <v>234</v>
      </c>
      <c r="E109" s="11" t="s">
        <v>222</v>
      </c>
      <c r="F109" s="12"/>
      <c r="G109" s="12"/>
      <c r="H109" s="12"/>
      <c r="I109" s="13">
        <v>94</v>
      </c>
      <c r="J109" s="14" t="s">
        <v>11</v>
      </c>
    </row>
    <row r="110" spans="1:10" ht="31.2">
      <c r="A110" s="7">
        <v>4449160</v>
      </c>
      <c r="B110" s="8" t="s">
        <v>235</v>
      </c>
      <c r="C110" s="8" t="s">
        <v>235</v>
      </c>
      <c r="D110" s="9" t="s">
        <v>236</v>
      </c>
      <c r="E110" s="12"/>
      <c r="F110" s="16" t="s">
        <v>14</v>
      </c>
      <c r="G110" s="11" t="s">
        <v>42</v>
      </c>
      <c r="H110" s="12"/>
      <c r="I110" s="13">
        <v>85</v>
      </c>
      <c r="J110" s="14" t="s">
        <v>17</v>
      </c>
    </row>
    <row r="111" spans="1:10" ht="46.8">
      <c r="A111" s="7">
        <v>4482916</v>
      </c>
      <c r="B111" s="8" t="s">
        <v>237</v>
      </c>
      <c r="C111" s="8" t="s">
        <v>237</v>
      </c>
      <c r="D111" s="9" t="s">
        <v>238</v>
      </c>
      <c r="E111" s="12"/>
      <c r="F111" s="16" t="s">
        <v>14</v>
      </c>
      <c r="G111" s="12"/>
      <c r="H111" s="12"/>
      <c r="I111" s="13">
        <v>85</v>
      </c>
      <c r="J111" s="14" t="s">
        <v>11</v>
      </c>
    </row>
    <row r="112" spans="1:10" ht="31.2">
      <c r="A112" s="7">
        <v>1077435</v>
      </c>
      <c r="B112" s="8" t="s">
        <v>239</v>
      </c>
      <c r="C112" s="8" t="s">
        <v>239</v>
      </c>
      <c r="D112" s="23" t="s">
        <v>240</v>
      </c>
      <c r="E112" s="12"/>
      <c r="F112" s="16" t="s">
        <v>14</v>
      </c>
      <c r="G112" s="12"/>
      <c r="H112" s="12"/>
      <c r="I112" s="13">
        <v>35</v>
      </c>
      <c r="J112" s="14" t="s">
        <v>11</v>
      </c>
    </row>
    <row r="113" spans="1:10" ht="46.8">
      <c r="A113" s="24" t="str">
        <f>HYPERLINK("https://catalog.archives.gov/search?q=M1903&amp;f.level=series&amp;f.recordGroupNoCollectionId=105","Various")</f>
        <v>Various</v>
      </c>
      <c r="B113" s="8" t="s">
        <v>241</v>
      </c>
      <c r="C113" s="8" t="s">
        <v>241</v>
      </c>
      <c r="D113" s="9" t="s">
        <v>242</v>
      </c>
      <c r="E113" s="12"/>
      <c r="F113" s="16" t="s">
        <v>14</v>
      </c>
      <c r="G113" s="11" t="s">
        <v>42</v>
      </c>
      <c r="H113" s="12"/>
      <c r="I113" s="13">
        <v>105</v>
      </c>
      <c r="J113" s="14" t="s">
        <v>11</v>
      </c>
    </row>
    <row r="114" spans="1:10" ht="46.8">
      <c r="A114" s="7" t="s">
        <v>243</v>
      </c>
      <c r="B114" s="8" t="s">
        <v>244</v>
      </c>
      <c r="C114" s="8" t="s">
        <v>244</v>
      </c>
      <c r="D114" s="9" t="s">
        <v>245</v>
      </c>
      <c r="E114" s="11" t="s">
        <v>222</v>
      </c>
      <c r="F114" s="12"/>
      <c r="G114" s="12"/>
      <c r="H114" s="12"/>
      <c r="I114" s="13">
        <v>260</v>
      </c>
      <c r="J114" s="14" t="s">
        <v>17</v>
      </c>
    </row>
    <row r="115" spans="1:10" ht="31.2">
      <c r="A115" s="7">
        <v>12010934</v>
      </c>
      <c r="B115" s="8" t="s">
        <v>246</v>
      </c>
      <c r="C115" s="8" t="s">
        <v>246</v>
      </c>
      <c r="D115" s="9" t="s">
        <v>247</v>
      </c>
      <c r="E115" s="12"/>
      <c r="F115" s="16" t="s">
        <v>14</v>
      </c>
      <c r="G115" s="12"/>
      <c r="H115" s="12"/>
      <c r="I115" s="13">
        <v>36</v>
      </c>
      <c r="J115" s="14" t="s">
        <v>11</v>
      </c>
    </row>
    <row r="116" spans="1:10" ht="31.2">
      <c r="A116" s="7">
        <v>4486713</v>
      </c>
      <c r="B116" s="8" t="s">
        <v>248</v>
      </c>
      <c r="C116" s="8" t="s">
        <v>248</v>
      </c>
      <c r="D116" s="9" t="s">
        <v>249</v>
      </c>
      <c r="E116" s="12"/>
      <c r="F116" s="16" t="s">
        <v>14</v>
      </c>
      <c r="G116" s="16" t="s">
        <v>42</v>
      </c>
      <c r="H116" s="12"/>
      <c r="I116" s="13">
        <v>85</v>
      </c>
      <c r="J116" s="14" t="s">
        <v>11</v>
      </c>
    </row>
    <row r="117" spans="1:10" ht="31.2">
      <c r="A117" s="7">
        <v>4532545</v>
      </c>
      <c r="B117" s="8" t="s">
        <v>250</v>
      </c>
      <c r="C117" s="8" t="s">
        <v>250</v>
      </c>
      <c r="D117" s="9" t="s">
        <v>251</v>
      </c>
      <c r="E117" s="12"/>
      <c r="F117" s="16" t="s">
        <v>14</v>
      </c>
      <c r="G117" s="11" t="s">
        <v>42</v>
      </c>
      <c r="H117" s="12"/>
      <c r="I117" s="13">
        <v>85</v>
      </c>
      <c r="J117" s="14" t="s">
        <v>11</v>
      </c>
    </row>
    <row r="118" spans="1:10" ht="31.2">
      <c r="A118" s="21">
        <v>594996</v>
      </c>
      <c r="B118" s="8" t="s">
        <v>252</v>
      </c>
      <c r="C118" s="8" t="s">
        <v>252</v>
      </c>
      <c r="D118" s="9" t="s">
        <v>253</v>
      </c>
      <c r="E118" s="12"/>
      <c r="F118" s="22" t="s">
        <v>14</v>
      </c>
      <c r="G118" s="12"/>
      <c r="H118" s="12"/>
      <c r="I118" s="25">
        <v>24</v>
      </c>
      <c r="J118" s="14" t="s">
        <v>17</v>
      </c>
    </row>
    <row r="119" spans="1:10" ht="31.2">
      <c r="A119" s="8">
        <v>251747</v>
      </c>
      <c r="B119" s="8" t="s">
        <v>254</v>
      </c>
      <c r="C119" s="8" t="s">
        <v>254</v>
      </c>
      <c r="D119" s="9" t="s">
        <v>255</v>
      </c>
      <c r="E119" s="12"/>
      <c r="F119" s="26" t="str">
        <f>HYPERLINK("https://search.ancestryinstitution.com/search/db.aspx?dbid=60543","Ancestry.com")</f>
        <v>Ancestry.com</v>
      </c>
      <c r="G119" s="12"/>
      <c r="H119" s="12"/>
      <c r="I119" s="8">
        <v>75</v>
      </c>
      <c r="J119" s="7" t="s">
        <v>11</v>
      </c>
    </row>
    <row r="120" spans="1:10" ht="46.8">
      <c r="A120" s="21">
        <v>300398</v>
      </c>
      <c r="B120" s="8" t="s">
        <v>254</v>
      </c>
      <c r="C120" s="8" t="s">
        <v>254</v>
      </c>
      <c r="D120" s="9" t="s">
        <v>256</v>
      </c>
      <c r="E120" s="27" t="s">
        <v>222</v>
      </c>
      <c r="F120" s="12"/>
      <c r="G120" s="12"/>
      <c r="H120" s="12"/>
      <c r="I120" s="25">
        <v>94</v>
      </c>
      <c r="J120" s="14" t="s">
        <v>17</v>
      </c>
    </row>
    <row r="121" spans="1:10" ht="46.8">
      <c r="A121" s="21">
        <v>300398</v>
      </c>
      <c r="B121" s="8" t="s">
        <v>254</v>
      </c>
      <c r="C121" s="8" t="s">
        <v>254</v>
      </c>
      <c r="D121" s="20" t="s">
        <v>257</v>
      </c>
      <c r="E121" s="27" t="s">
        <v>222</v>
      </c>
      <c r="F121" s="12"/>
      <c r="G121" s="12"/>
      <c r="H121" s="12"/>
      <c r="I121" s="25">
        <v>94</v>
      </c>
      <c r="J121" s="14" t="s">
        <v>75</v>
      </c>
    </row>
    <row r="122" spans="1:10" ht="62.4">
      <c r="A122" s="21">
        <v>300398</v>
      </c>
      <c r="B122" s="8" t="s">
        <v>254</v>
      </c>
      <c r="C122" s="8" t="s">
        <v>254</v>
      </c>
      <c r="D122" s="20" t="s">
        <v>258</v>
      </c>
      <c r="E122" s="27" t="s">
        <v>222</v>
      </c>
      <c r="F122" s="12"/>
      <c r="G122" s="12"/>
      <c r="H122" s="12"/>
      <c r="I122" s="25">
        <v>94</v>
      </c>
      <c r="J122" s="14" t="s">
        <v>75</v>
      </c>
    </row>
    <row r="123" spans="1:10" ht="62.4">
      <c r="A123" s="21">
        <v>300398</v>
      </c>
      <c r="B123" s="8" t="s">
        <v>254</v>
      </c>
      <c r="C123" s="8" t="s">
        <v>254</v>
      </c>
      <c r="D123" s="20" t="s">
        <v>259</v>
      </c>
      <c r="E123" s="27" t="s">
        <v>222</v>
      </c>
      <c r="F123" s="12"/>
      <c r="G123" s="12"/>
      <c r="H123" s="12"/>
      <c r="I123" s="25">
        <v>94</v>
      </c>
      <c r="J123" s="14" t="s">
        <v>75</v>
      </c>
    </row>
    <row r="124" spans="1:10" ht="62.4">
      <c r="A124" s="21">
        <v>300398</v>
      </c>
      <c r="B124" s="8" t="s">
        <v>254</v>
      </c>
      <c r="C124" s="8" t="s">
        <v>254</v>
      </c>
      <c r="D124" s="20" t="s">
        <v>260</v>
      </c>
      <c r="E124" s="27" t="s">
        <v>222</v>
      </c>
      <c r="F124" s="12"/>
      <c r="G124" s="12"/>
      <c r="H124" s="12"/>
      <c r="I124" s="25">
        <v>94</v>
      </c>
      <c r="J124" s="14" t="s">
        <v>75</v>
      </c>
    </row>
    <row r="125" spans="1:10" ht="62.4">
      <c r="A125" s="21">
        <v>300398</v>
      </c>
      <c r="B125" s="8" t="s">
        <v>254</v>
      </c>
      <c r="C125" s="8" t="s">
        <v>254</v>
      </c>
      <c r="D125" s="20" t="s">
        <v>261</v>
      </c>
      <c r="E125" s="27" t="s">
        <v>222</v>
      </c>
      <c r="F125" s="12"/>
      <c r="G125" s="12"/>
      <c r="H125" s="12"/>
      <c r="I125" s="25">
        <v>94</v>
      </c>
      <c r="J125" s="14" t="s">
        <v>75</v>
      </c>
    </row>
    <row r="126" spans="1:10" ht="62.4">
      <c r="A126" s="21">
        <v>300398</v>
      </c>
      <c r="B126" s="8" t="s">
        <v>254</v>
      </c>
      <c r="C126" s="8" t="s">
        <v>254</v>
      </c>
      <c r="D126" s="20" t="s">
        <v>262</v>
      </c>
      <c r="E126" s="27" t="s">
        <v>222</v>
      </c>
      <c r="F126" s="12"/>
      <c r="G126" s="12"/>
      <c r="H126" s="12"/>
      <c r="I126" s="25">
        <v>94</v>
      </c>
      <c r="J126" s="14" t="s">
        <v>75</v>
      </c>
    </row>
    <row r="127" spans="1:10" ht="62.4">
      <c r="A127" s="21">
        <v>300398</v>
      </c>
      <c r="B127" s="8" t="s">
        <v>254</v>
      </c>
      <c r="C127" s="8" t="s">
        <v>254</v>
      </c>
      <c r="D127" s="20" t="s">
        <v>263</v>
      </c>
      <c r="E127" s="27" t="s">
        <v>222</v>
      </c>
      <c r="F127" s="12"/>
      <c r="G127" s="12"/>
      <c r="H127" s="12"/>
      <c r="I127" s="25">
        <v>94</v>
      </c>
      <c r="J127" s="14" t="s">
        <v>75</v>
      </c>
    </row>
    <row r="128" spans="1:10" ht="62.4">
      <c r="A128" s="21">
        <v>300398</v>
      </c>
      <c r="B128" s="8" t="s">
        <v>254</v>
      </c>
      <c r="C128" s="8" t="s">
        <v>254</v>
      </c>
      <c r="D128" s="20" t="s">
        <v>264</v>
      </c>
      <c r="E128" s="27" t="s">
        <v>222</v>
      </c>
      <c r="F128" s="12"/>
      <c r="G128" s="12"/>
      <c r="H128" s="12"/>
      <c r="I128" s="25">
        <v>94</v>
      </c>
      <c r="J128" s="14" t="s">
        <v>75</v>
      </c>
    </row>
    <row r="129" spans="1:10" ht="46.8">
      <c r="A129" s="21">
        <v>300398</v>
      </c>
      <c r="B129" s="8" t="s">
        <v>254</v>
      </c>
      <c r="C129" s="8" t="s">
        <v>254</v>
      </c>
      <c r="D129" s="20" t="s">
        <v>265</v>
      </c>
      <c r="E129" s="27" t="s">
        <v>222</v>
      </c>
      <c r="F129" s="12"/>
      <c r="G129" s="12"/>
      <c r="H129" s="12"/>
      <c r="I129" s="25">
        <v>94</v>
      </c>
      <c r="J129" s="14" t="s">
        <v>75</v>
      </c>
    </row>
    <row r="130" spans="1:10" ht="46.8">
      <c r="A130" s="21">
        <v>300398</v>
      </c>
      <c r="B130" s="8" t="s">
        <v>254</v>
      </c>
      <c r="C130" s="8" t="s">
        <v>254</v>
      </c>
      <c r="D130" s="20" t="s">
        <v>266</v>
      </c>
      <c r="E130" s="27" t="s">
        <v>222</v>
      </c>
      <c r="F130" s="12"/>
      <c r="G130" s="12"/>
      <c r="H130" s="12"/>
      <c r="I130" s="25">
        <v>94</v>
      </c>
      <c r="J130" s="14" t="s">
        <v>75</v>
      </c>
    </row>
    <row r="131" spans="1:10" ht="46.8">
      <c r="A131" s="21">
        <v>300398</v>
      </c>
      <c r="B131" s="8" t="s">
        <v>254</v>
      </c>
      <c r="C131" s="8" t="s">
        <v>254</v>
      </c>
      <c r="D131" s="15" t="s">
        <v>267</v>
      </c>
      <c r="E131" s="27" t="s">
        <v>222</v>
      </c>
      <c r="F131" s="12"/>
      <c r="G131" s="12"/>
      <c r="H131" s="12"/>
      <c r="I131" s="25">
        <v>94</v>
      </c>
      <c r="J131" s="14" t="s">
        <v>75</v>
      </c>
    </row>
    <row r="132" spans="1:10" ht="31.2">
      <c r="A132" s="21">
        <v>578684</v>
      </c>
      <c r="B132" s="8" t="s">
        <v>254</v>
      </c>
      <c r="C132" s="8" t="s">
        <v>254</v>
      </c>
      <c r="D132" s="28" t="s">
        <v>268</v>
      </c>
      <c r="E132" s="12"/>
      <c r="F132" s="22" t="s">
        <v>14</v>
      </c>
      <c r="G132" s="12"/>
      <c r="H132" s="12"/>
      <c r="I132" s="25">
        <v>163</v>
      </c>
      <c r="J132" s="14" t="s">
        <v>17</v>
      </c>
    </row>
    <row r="133" spans="1:10" ht="31.2">
      <c r="A133" s="8">
        <v>608846</v>
      </c>
      <c r="B133" s="8" t="s">
        <v>254</v>
      </c>
      <c r="C133" s="8" t="s">
        <v>254</v>
      </c>
      <c r="D133" s="28" t="s">
        <v>269</v>
      </c>
      <c r="E133" s="26" t="str">
        <f>HYPERLINK("https://search.ancestryinstitution.com/search/db.aspx?dbid=1253","Ancestry.com")</f>
        <v>Ancestry.com</v>
      </c>
      <c r="F133" s="12"/>
      <c r="G133" s="12"/>
      <c r="H133" s="12"/>
      <c r="I133" s="8">
        <v>129</v>
      </c>
      <c r="J133" s="14" t="s">
        <v>17</v>
      </c>
    </row>
    <row r="134" spans="1:10" ht="31.2">
      <c r="A134" s="21">
        <v>613857</v>
      </c>
      <c r="B134" s="8" t="s">
        <v>254</v>
      </c>
      <c r="C134" s="8" t="s">
        <v>254</v>
      </c>
      <c r="D134" s="28" t="s">
        <v>270</v>
      </c>
      <c r="E134" s="12"/>
      <c r="F134" s="22" t="s">
        <v>14</v>
      </c>
      <c r="G134" s="12"/>
      <c r="H134" s="12"/>
      <c r="I134" s="25">
        <v>59</v>
      </c>
      <c r="J134" s="14" t="s">
        <v>17</v>
      </c>
    </row>
    <row r="135" spans="1:10" ht="31.2">
      <c r="A135" s="21">
        <v>614781</v>
      </c>
      <c r="B135" s="8" t="s">
        <v>254</v>
      </c>
      <c r="C135" s="8" t="s">
        <v>254</v>
      </c>
      <c r="D135" s="28" t="s">
        <v>271</v>
      </c>
      <c r="E135" s="12"/>
      <c r="F135" s="22" t="s">
        <v>14</v>
      </c>
      <c r="G135" s="12"/>
      <c r="H135" s="12"/>
      <c r="I135" s="25">
        <v>92</v>
      </c>
      <c r="J135" s="14" t="s">
        <v>11</v>
      </c>
    </row>
    <row r="136" spans="1:10" ht="46.8">
      <c r="A136" s="21">
        <v>641528</v>
      </c>
      <c r="B136" s="8" t="s">
        <v>254</v>
      </c>
      <c r="C136" s="8" t="s">
        <v>254</v>
      </c>
      <c r="D136" s="28" t="s">
        <v>272</v>
      </c>
      <c r="E136" s="12"/>
      <c r="F136" s="22" t="s">
        <v>14</v>
      </c>
      <c r="G136" s="12"/>
      <c r="H136" s="12"/>
      <c r="I136" s="25">
        <v>21</v>
      </c>
      <c r="J136" s="14" t="s">
        <v>11</v>
      </c>
    </row>
    <row r="137" spans="1:10" ht="46.8">
      <c r="A137" s="29">
        <v>641532</v>
      </c>
      <c r="B137" s="8" t="s">
        <v>254</v>
      </c>
      <c r="C137" s="8" t="s">
        <v>254</v>
      </c>
      <c r="D137" s="28" t="s">
        <v>273</v>
      </c>
      <c r="E137" s="12"/>
      <c r="F137" s="22" t="s">
        <v>14</v>
      </c>
      <c r="G137" s="27"/>
      <c r="H137" s="12"/>
      <c r="I137" s="25">
        <v>21</v>
      </c>
      <c r="J137" s="14" t="s">
        <v>11</v>
      </c>
    </row>
    <row r="138" spans="1:10" ht="46.8">
      <c r="A138" s="21">
        <v>646080</v>
      </c>
      <c r="B138" s="8" t="s">
        <v>254</v>
      </c>
      <c r="C138" s="8" t="s">
        <v>254</v>
      </c>
      <c r="D138" s="28" t="s">
        <v>274</v>
      </c>
      <c r="E138" s="12"/>
      <c r="F138" s="22" t="s">
        <v>14</v>
      </c>
      <c r="G138" s="12"/>
      <c r="H138" s="12"/>
      <c r="I138" s="25">
        <v>85</v>
      </c>
      <c r="J138" s="14" t="s">
        <v>11</v>
      </c>
    </row>
    <row r="139" spans="1:10" ht="31.2">
      <c r="A139" s="21">
        <v>649203</v>
      </c>
      <c r="B139" s="8" t="s">
        <v>254</v>
      </c>
      <c r="C139" s="8" t="s">
        <v>254</v>
      </c>
      <c r="D139" s="28" t="s">
        <v>275</v>
      </c>
      <c r="E139" s="12"/>
      <c r="F139" s="22" t="s">
        <v>14</v>
      </c>
      <c r="G139" s="12"/>
      <c r="H139" s="12"/>
      <c r="I139" s="25" t="s">
        <v>276</v>
      </c>
      <c r="J139" s="14" t="s">
        <v>17</v>
      </c>
    </row>
    <row r="140" spans="1:10" ht="46.8">
      <c r="A140" s="8">
        <v>730944</v>
      </c>
      <c r="B140" s="8" t="s">
        <v>254</v>
      </c>
      <c r="C140" s="8" t="s">
        <v>254</v>
      </c>
      <c r="D140" s="28" t="s">
        <v>277</v>
      </c>
      <c r="E140" s="12"/>
      <c r="F140" s="12"/>
      <c r="G140" s="26" t="str">
        <f>HYPERLINK("https://www.familysearch.org/search/collection/2513103","FamilySearch.org")</f>
        <v>FamilySearch.org</v>
      </c>
      <c r="H140" s="12"/>
      <c r="I140" s="8">
        <v>21</v>
      </c>
      <c r="J140" s="7" t="s">
        <v>17</v>
      </c>
    </row>
    <row r="141" spans="1:10" ht="46.8">
      <c r="A141" s="8">
        <v>788666</v>
      </c>
      <c r="B141" s="8" t="s">
        <v>254</v>
      </c>
      <c r="C141" s="8" t="s">
        <v>254</v>
      </c>
      <c r="D141" s="28" t="s">
        <v>278</v>
      </c>
      <c r="E141" s="12"/>
      <c r="F141" s="12"/>
      <c r="G141" s="26" t="str">
        <f>HYPERLINK("https://www.familysearch.org/search/catalog/2842204","FamilySearch.org")</f>
        <v>FamilySearch.org</v>
      </c>
      <c r="H141" s="12"/>
      <c r="I141" s="8">
        <v>21</v>
      </c>
      <c r="J141" s="7" t="s">
        <v>11</v>
      </c>
    </row>
    <row r="142" spans="1:10" ht="46.8">
      <c r="A142" s="8">
        <v>788681</v>
      </c>
      <c r="B142" s="8" t="s">
        <v>254</v>
      </c>
      <c r="C142" s="8" t="s">
        <v>254</v>
      </c>
      <c r="D142" s="28" t="s">
        <v>279</v>
      </c>
      <c r="E142" s="12"/>
      <c r="F142" s="12"/>
      <c r="G142" s="26" t="str">
        <f>HYPERLINK("https://www.familysearch.org/search/catalog/2842203","FamilySearch.org")</f>
        <v>FamilySearch.org</v>
      </c>
      <c r="H142" s="12"/>
      <c r="I142" s="8">
        <v>21</v>
      </c>
      <c r="J142" s="7" t="s">
        <v>11</v>
      </c>
    </row>
    <row r="143" spans="1:10" ht="46.8">
      <c r="A143" s="8">
        <v>895485</v>
      </c>
      <c r="B143" s="8" t="s">
        <v>254</v>
      </c>
      <c r="C143" s="8" t="s">
        <v>254</v>
      </c>
      <c r="D143" s="28" t="s">
        <v>280</v>
      </c>
      <c r="E143" s="12"/>
      <c r="F143" s="12"/>
      <c r="G143" s="26" t="str">
        <f>HYPERLINK("https://www.familysearch.org/wiki/en/Alaska,_Naturalization_Records_-_FamilySearch_Historical_Records","FamilySearch.org")</f>
        <v>FamilySearch.org</v>
      </c>
      <c r="H143" s="12"/>
      <c r="I143" s="8">
        <v>21</v>
      </c>
      <c r="J143" s="7" t="s">
        <v>11</v>
      </c>
    </row>
    <row r="144" spans="1:10" ht="31.2">
      <c r="A144" s="21">
        <v>1157946</v>
      </c>
      <c r="B144" s="8" t="s">
        <v>254</v>
      </c>
      <c r="C144" s="8" t="s">
        <v>254</v>
      </c>
      <c r="D144" s="28" t="s">
        <v>281</v>
      </c>
      <c r="E144" s="12"/>
      <c r="F144" s="22" t="s">
        <v>14</v>
      </c>
      <c r="G144" s="12"/>
      <c r="H144" s="12"/>
      <c r="I144" s="25">
        <v>163</v>
      </c>
      <c r="J144" s="14" t="s">
        <v>11</v>
      </c>
    </row>
    <row r="145" spans="1:10" ht="31.2">
      <c r="A145" s="21">
        <v>1227672</v>
      </c>
      <c r="B145" s="8" t="s">
        <v>254</v>
      </c>
      <c r="C145" s="8" t="s">
        <v>254</v>
      </c>
      <c r="D145" s="28" t="s">
        <v>282</v>
      </c>
      <c r="E145" s="12"/>
      <c r="F145" s="22" t="s">
        <v>14</v>
      </c>
      <c r="G145" s="12"/>
      <c r="H145" s="12"/>
      <c r="I145" s="25">
        <v>59</v>
      </c>
      <c r="J145" s="14" t="s">
        <v>11</v>
      </c>
    </row>
    <row r="146" spans="1:10" ht="31.2">
      <c r="A146" s="21">
        <v>1227673</v>
      </c>
      <c r="B146" s="8" t="s">
        <v>254</v>
      </c>
      <c r="C146" s="8" t="s">
        <v>254</v>
      </c>
      <c r="D146" s="28" t="s">
        <v>283</v>
      </c>
      <c r="E146" s="12"/>
      <c r="F146" s="22" t="s">
        <v>14</v>
      </c>
      <c r="G146" s="12"/>
      <c r="H146" s="12"/>
      <c r="I146" s="25">
        <v>59</v>
      </c>
      <c r="J146" s="14" t="s">
        <v>11</v>
      </c>
    </row>
    <row r="147" spans="1:10" ht="31.2">
      <c r="A147" s="21">
        <v>1244180</v>
      </c>
      <c r="B147" s="8" t="s">
        <v>254</v>
      </c>
      <c r="C147" s="8" t="s">
        <v>254</v>
      </c>
      <c r="D147" s="28" t="s">
        <v>284</v>
      </c>
      <c r="E147" s="12"/>
      <c r="F147" s="22" t="s">
        <v>14</v>
      </c>
      <c r="G147" s="12"/>
      <c r="H147" s="12"/>
      <c r="I147" s="25">
        <v>59</v>
      </c>
      <c r="J147" s="14" t="s">
        <v>17</v>
      </c>
    </row>
    <row r="148" spans="1:10" ht="31.2">
      <c r="A148" s="21">
        <v>1253497</v>
      </c>
      <c r="B148" s="8" t="s">
        <v>254</v>
      </c>
      <c r="C148" s="8" t="s">
        <v>254</v>
      </c>
      <c r="D148" s="28" t="s">
        <v>285</v>
      </c>
      <c r="E148" s="12"/>
      <c r="F148" s="22" t="s">
        <v>14</v>
      </c>
      <c r="G148" s="12"/>
      <c r="H148" s="12"/>
      <c r="I148" s="25">
        <v>59</v>
      </c>
      <c r="J148" s="14" t="s">
        <v>11</v>
      </c>
    </row>
    <row r="149" spans="1:10" ht="31.2">
      <c r="A149" s="21">
        <v>2165747</v>
      </c>
      <c r="B149" s="8" t="s">
        <v>254</v>
      </c>
      <c r="C149" s="8" t="s">
        <v>254</v>
      </c>
      <c r="D149" s="28" t="s">
        <v>286</v>
      </c>
      <c r="E149" s="12"/>
      <c r="F149" s="22" t="s">
        <v>14</v>
      </c>
      <c r="G149" s="12"/>
      <c r="H149" s="12"/>
      <c r="I149" s="25">
        <v>21</v>
      </c>
      <c r="J149" s="14" t="s">
        <v>17</v>
      </c>
    </row>
    <row r="150" spans="1:10" ht="46.8">
      <c r="A150" s="21">
        <v>2165751</v>
      </c>
      <c r="B150" s="8" t="s">
        <v>254</v>
      </c>
      <c r="C150" s="8" t="s">
        <v>254</v>
      </c>
      <c r="D150" s="28" t="s">
        <v>287</v>
      </c>
      <c r="E150" s="12"/>
      <c r="F150" s="22" t="s">
        <v>14</v>
      </c>
      <c r="G150" s="12"/>
      <c r="H150" s="12"/>
      <c r="I150" s="25">
        <v>21</v>
      </c>
      <c r="J150" s="14" t="s">
        <v>17</v>
      </c>
    </row>
    <row r="151" spans="1:10" ht="46.8">
      <c r="A151" s="21">
        <v>2228488</v>
      </c>
      <c r="B151" s="8" t="s">
        <v>254</v>
      </c>
      <c r="C151" s="8" t="s">
        <v>254</v>
      </c>
      <c r="D151" s="28" t="s">
        <v>288</v>
      </c>
      <c r="E151" s="12"/>
      <c r="F151" s="22" t="s">
        <v>14</v>
      </c>
      <c r="G151" s="12"/>
      <c r="H151" s="12"/>
      <c r="I151" s="25">
        <v>21</v>
      </c>
      <c r="J151" s="14" t="s">
        <v>17</v>
      </c>
    </row>
    <row r="152" spans="1:10" ht="46.8">
      <c r="A152" s="21">
        <v>2261239</v>
      </c>
      <c r="B152" s="8" t="s">
        <v>254</v>
      </c>
      <c r="C152" s="8" t="s">
        <v>254</v>
      </c>
      <c r="D152" s="28" t="s">
        <v>289</v>
      </c>
      <c r="E152" s="12"/>
      <c r="F152" s="22" t="s">
        <v>14</v>
      </c>
      <c r="G152" s="12"/>
      <c r="H152" s="12"/>
      <c r="I152" s="25">
        <v>21</v>
      </c>
      <c r="J152" s="14" t="s">
        <v>17</v>
      </c>
    </row>
    <row r="153" spans="1:10" ht="46.8">
      <c r="A153" s="21">
        <v>2261242</v>
      </c>
      <c r="B153" s="8" t="s">
        <v>254</v>
      </c>
      <c r="C153" s="8" t="s">
        <v>254</v>
      </c>
      <c r="D153" s="28" t="s">
        <v>290</v>
      </c>
      <c r="E153" s="12"/>
      <c r="F153" s="22" t="s">
        <v>14</v>
      </c>
      <c r="G153" s="12"/>
      <c r="H153" s="12"/>
      <c r="I153" s="25">
        <v>21</v>
      </c>
      <c r="J153" s="14" t="s">
        <v>17</v>
      </c>
    </row>
    <row r="154" spans="1:10" ht="46.8">
      <c r="A154" s="21">
        <v>2292809</v>
      </c>
      <c r="B154" s="8" t="s">
        <v>254</v>
      </c>
      <c r="C154" s="8" t="s">
        <v>254</v>
      </c>
      <c r="D154" s="28" t="s">
        <v>291</v>
      </c>
      <c r="E154" s="12"/>
      <c r="F154" s="22" t="s">
        <v>14</v>
      </c>
      <c r="G154" s="12"/>
      <c r="H154" s="12"/>
      <c r="I154" s="25">
        <v>21</v>
      </c>
      <c r="J154" s="14" t="s">
        <v>11</v>
      </c>
    </row>
    <row r="155" spans="1:10" ht="46.8">
      <c r="A155" s="21">
        <v>2292826</v>
      </c>
      <c r="B155" s="8" t="s">
        <v>254</v>
      </c>
      <c r="C155" s="8" t="s">
        <v>254</v>
      </c>
      <c r="D155" s="28" t="s">
        <v>292</v>
      </c>
      <c r="E155" s="12"/>
      <c r="F155" s="22" t="s">
        <v>14</v>
      </c>
      <c r="G155" s="12"/>
      <c r="H155" s="12"/>
      <c r="I155" s="25">
        <v>21</v>
      </c>
      <c r="J155" s="14" t="s">
        <v>17</v>
      </c>
    </row>
    <row r="156" spans="1:10" ht="46.8">
      <c r="A156" s="21">
        <v>2406662</v>
      </c>
      <c r="B156" s="8" t="s">
        <v>254</v>
      </c>
      <c r="C156" s="8" t="s">
        <v>254</v>
      </c>
      <c r="D156" s="28" t="s">
        <v>293</v>
      </c>
      <c r="E156" s="12"/>
      <c r="F156" s="22" t="s">
        <v>14</v>
      </c>
      <c r="G156" s="12"/>
      <c r="H156" s="12"/>
      <c r="I156" s="25">
        <v>21</v>
      </c>
      <c r="J156" s="14" t="s">
        <v>11</v>
      </c>
    </row>
    <row r="157" spans="1:10" ht="46.8">
      <c r="A157" s="21">
        <v>2658538</v>
      </c>
      <c r="B157" s="8" t="s">
        <v>254</v>
      </c>
      <c r="C157" s="8" t="s">
        <v>254</v>
      </c>
      <c r="D157" s="28" t="s">
        <v>294</v>
      </c>
      <c r="E157" s="12"/>
      <c r="F157" s="22" t="s">
        <v>14</v>
      </c>
      <c r="G157" s="12"/>
      <c r="H157" s="12"/>
      <c r="I157" s="25">
        <v>21</v>
      </c>
      <c r="J157" s="14" t="s">
        <v>11</v>
      </c>
    </row>
    <row r="158" spans="1:10" ht="46.8">
      <c r="A158" s="21">
        <v>2658545</v>
      </c>
      <c r="B158" s="8" t="s">
        <v>254</v>
      </c>
      <c r="C158" s="8" t="s">
        <v>254</v>
      </c>
      <c r="D158" s="28" t="s">
        <v>295</v>
      </c>
      <c r="E158" s="12"/>
      <c r="F158" s="22" t="s">
        <v>14</v>
      </c>
      <c r="G158" s="12"/>
      <c r="H158" s="12"/>
      <c r="I158" s="25">
        <v>21</v>
      </c>
      <c r="J158" s="14" t="s">
        <v>11</v>
      </c>
    </row>
    <row r="159" spans="1:10" ht="46.8">
      <c r="A159" s="21">
        <v>2658546</v>
      </c>
      <c r="B159" s="8" t="s">
        <v>254</v>
      </c>
      <c r="C159" s="8" t="s">
        <v>254</v>
      </c>
      <c r="D159" s="28" t="s">
        <v>296</v>
      </c>
      <c r="E159" s="12"/>
      <c r="F159" s="22" t="s">
        <v>14</v>
      </c>
      <c r="G159" s="12"/>
      <c r="H159" s="12"/>
      <c r="I159" s="25">
        <v>21</v>
      </c>
      <c r="J159" s="14" t="s">
        <v>11</v>
      </c>
    </row>
    <row r="160" spans="1:10" ht="46.8">
      <c r="A160" s="21">
        <v>3370907</v>
      </c>
      <c r="B160" s="8" t="s">
        <v>254</v>
      </c>
      <c r="C160" s="8" t="s">
        <v>254</v>
      </c>
      <c r="D160" s="28" t="s">
        <v>297</v>
      </c>
      <c r="E160" s="12"/>
      <c r="F160" s="22" t="s">
        <v>14</v>
      </c>
      <c r="G160" s="12"/>
      <c r="H160" s="12"/>
      <c r="I160" s="25">
        <v>21</v>
      </c>
      <c r="J160" s="14" t="s">
        <v>11</v>
      </c>
    </row>
    <row r="161" spans="1:10" ht="15.6">
      <c r="A161" s="21">
        <v>3555649</v>
      </c>
      <c r="B161" s="8" t="s">
        <v>254</v>
      </c>
      <c r="C161" s="8" t="s">
        <v>254</v>
      </c>
      <c r="D161" s="28" t="s">
        <v>298</v>
      </c>
      <c r="E161" s="12"/>
      <c r="F161" s="22" t="s">
        <v>14</v>
      </c>
      <c r="G161" s="12"/>
      <c r="H161" s="12"/>
      <c r="I161" s="25">
        <v>52</v>
      </c>
      <c r="J161" s="14" t="s">
        <v>11</v>
      </c>
    </row>
    <row r="162" spans="1:10" ht="31.2">
      <c r="A162" s="21">
        <v>4478151</v>
      </c>
      <c r="B162" s="8" t="s">
        <v>254</v>
      </c>
      <c r="C162" s="8" t="s">
        <v>254</v>
      </c>
      <c r="D162" s="28" t="s">
        <v>299</v>
      </c>
      <c r="E162" s="12"/>
      <c r="F162" s="22" t="s">
        <v>14</v>
      </c>
      <c r="G162" s="12"/>
      <c r="H162" s="12"/>
      <c r="I162" s="25">
        <v>92</v>
      </c>
      <c r="J162" s="14" t="s">
        <v>11</v>
      </c>
    </row>
    <row r="163" spans="1:10" ht="31.2">
      <c r="A163" s="21">
        <v>4527056</v>
      </c>
      <c r="B163" s="8" t="s">
        <v>254</v>
      </c>
      <c r="C163" s="8" t="s">
        <v>254</v>
      </c>
      <c r="D163" s="28" t="s">
        <v>300</v>
      </c>
      <c r="E163" s="12"/>
      <c r="F163" s="22" t="s">
        <v>14</v>
      </c>
      <c r="G163" s="12"/>
      <c r="H163" s="12"/>
      <c r="I163" s="25">
        <v>55</v>
      </c>
      <c r="J163" s="14" t="s">
        <v>11</v>
      </c>
    </row>
    <row r="164" spans="1:10" ht="31.2">
      <c r="A164" s="8">
        <v>4597262</v>
      </c>
      <c r="B164" s="8" t="s">
        <v>254</v>
      </c>
      <c r="C164" s="8" t="s">
        <v>254</v>
      </c>
      <c r="D164" s="30" t="s">
        <v>301</v>
      </c>
      <c r="E164" s="12"/>
      <c r="F164" s="12"/>
      <c r="G164" s="26" t="str">
        <f>HYPERLINK("https://www.familysearch.org/search/catalog/2818908","FamilySearch.org")</f>
        <v>FamilySearch.org</v>
      </c>
      <c r="H164" s="12"/>
      <c r="I164" s="8">
        <v>21</v>
      </c>
      <c r="J164" s="7" t="s">
        <v>75</v>
      </c>
    </row>
    <row r="165" spans="1:10" ht="46.8">
      <c r="A165" s="8">
        <v>4597263</v>
      </c>
      <c r="B165" s="8" t="s">
        <v>254</v>
      </c>
      <c r="C165" s="8" t="s">
        <v>254</v>
      </c>
      <c r="D165" s="30" t="s">
        <v>302</v>
      </c>
      <c r="E165" s="12"/>
      <c r="F165" s="12"/>
      <c r="G165" s="26" t="str">
        <f>HYPERLINK("https://www.familysearch.org/search/catalog/2818906","FamilySearch.org")</f>
        <v>FamilySearch.org</v>
      </c>
      <c r="H165" s="12"/>
      <c r="I165" s="8">
        <v>21</v>
      </c>
      <c r="J165" s="7" t="s">
        <v>75</v>
      </c>
    </row>
    <row r="166" spans="1:10" ht="31.2">
      <c r="A166" s="8">
        <v>4597264</v>
      </c>
      <c r="B166" s="8" t="s">
        <v>254</v>
      </c>
      <c r="C166" s="8" t="s">
        <v>254</v>
      </c>
      <c r="D166" s="30" t="s">
        <v>303</v>
      </c>
      <c r="E166" s="12"/>
      <c r="F166" s="12"/>
      <c r="G166" s="26" t="str">
        <f>HYPERLINK("https://www.familysearch.org/search/catalog/2818907","FamilySearch.org")</f>
        <v>FamilySearch.org</v>
      </c>
      <c r="H166" s="12"/>
      <c r="I166" s="8">
        <v>21</v>
      </c>
      <c r="J166" s="7" t="s">
        <v>75</v>
      </c>
    </row>
    <row r="167" spans="1:10" ht="31.2">
      <c r="A167" s="21">
        <v>4693982</v>
      </c>
      <c r="B167" s="8" t="s">
        <v>254</v>
      </c>
      <c r="C167" s="8" t="s">
        <v>254</v>
      </c>
      <c r="D167" s="28" t="s">
        <v>304</v>
      </c>
      <c r="E167" s="12"/>
      <c r="F167" s="22" t="s">
        <v>14</v>
      </c>
      <c r="G167" s="12"/>
      <c r="H167" s="12"/>
      <c r="I167" s="25">
        <v>21</v>
      </c>
      <c r="J167" s="14" t="s">
        <v>11</v>
      </c>
    </row>
    <row r="168" spans="1:10" ht="46.8">
      <c r="A168" s="21">
        <v>4693993</v>
      </c>
      <c r="B168" s="8" t="s">
        <v>254</v>
      </c>
      <c r="C168" s="8" t="s">
        <v>254</v>
      </c>
      <c r="D168" s="28" t="s">
        <v>305</v>
      </c>
      <c r="E168" s="12"/>
      <c r="F168" s="22" t="s">
        <v>14</v>
      </c>
      <c r="G168" s="12"/>
      <c r="H168" s="12"/>
      <c r="I168" s="25">
        <v>21</v>
      </c>
      <c r="J168" s="14" t="s">
        <v>11</v>
      </c>
    </row>
    <row r="169" spans="1:10" ht="46.8">
      <c r="A169" s="8">
        <v>4734977</v>
      </c>
      <c r="B169" s="8" t="s">
        <v>254</v>
      </c>
      <c r="C169" s="8" t="s">
        <v>254</v>
      </c>
      <c r="D169" s="28" t="s">
        <v>306</v>
      </c>
      <c r="E169" s="12"/>
      <c r="F169" s="12"/>
      <c r="G169" s="22" t="s">
        <v>42</v>
      </c>
      <c r="H169" s="12"/>
      <c r="I169" s="8">
        <v>21</v>
      </c>
      <c r="J169" s="7" t="s">
        <v>17</v>
      </c>
    </row>
    <row r="170" spans="1:10" ht="46.8">
      <c r="A170" s="8">
        <v>5682680</v>
      </c>
      <c r="B170" s="8" t="s">
        <v>254</v>
      </c>
      <c r="C170" s="8" t="s">
        <v>254</v>
      </c>
      <c r="D170" s="30" t="s">
        <v>307</v>
      </c>
      <c r="E170" s="12"/>
      <c r="F170" s="12"/>
      <c r="G170" s="26" t="str">
        <f>HYPERLINK("https://www.familysearch.org/search/catalog/2818908","FamilySearch.org")</f>
        <v>FamilySearch.org</v>
      </c>
      <c r="H170" s="12"/>
      <c r="I170" s="8">
        <v>21</v>
      </c>
      <c r="J170" s="7" t="s">
        <v>75</v>
      </c>
    </row>
    <row r="171" spans="1:10" ht="46.8">
      <c r="A171" s="8">
        <v>5682681</v>
      </c>
      <c r="B171" s="8" t="s">
        <v>254</v>
      </c>
      <c r="C171" s="8" t="s">
        <v>254</v>
      </c>
      <c r="D171" s="30" t="s">
        <v>308</v>
      </c>
      <c r="E171" s="12"/>
      <c r="F171" s="12"/>
      <c r="G171" s="26" t="str">
        <f>HYPERLINK("https://www.familysearch.org/search/catalog/2818906","FamilySearch.org")</f>
        <v>FamilySearch.org</v>
      </c>
      <c r="H171" s="12"/>
      <c r="I171" s="8">
        <v>21</v>
      </c>
      <c r="J171" s="7" t="s">
        <v>75</v>
      </c>
    </row>
    <row r="172" spans="1:10" ht="46.8">
      <c r="A172" s="8">
        <v>5682682</v>
      </c>
      <c r="B172" s="8" t="s">
        <v>254</v>
      </c>
      <c r="C172" s="8" t="s">
        <v>254</v>
      </c>
      <c r="D172" s="30" t="s">
        <v>309</v>
      </c>
      <c r="E172" s="12"/>
      <c r="F172" s="12"/>
      <c r="G172" s="26" t="str">
        <f>HYPERLINK("https://www.familysearch.org/search/catalog/2818907","FamilySearch.org")</f>
        <v>FamilySearch.org</v>
      </c>
      <c r="H172" s="12"/>
      <c r="I172" s="8">
        <v>21</v>
      </c>
      <c r="J172" s="7" t="s">
        <v>75</v>
      </c>
    </row>
    <row r="173" spans="1:10" ht="46.8">
      <c r="A173" s="8">
        <v>5682683</v>
      </c>
      <c r="B173" s="8" t="s">
        <v>254</v>
      </c>
      <c r="C173" s="8" t="s">
        <v>254</v>
      </c>
      <c r="D173" s="30" t="s">
        <v>310</v>
      </c>
      <c r="E173" s="12"/>
      <c r="F173" s="12"/>
      <c r="G173" s="26" t="str">
        <f>HYPERLINK("https://www.familysearch.org/search/catalog/2818909","FamilySearch.org")</f>
        <v>FamilySearch.org</v>
      </c>
      <c r="H173" s="12"/>
      <c r="I173" s="8">
        <v>21</v>
      </c>
      <c r="J173" s="7" t="s">
        <v>75</v>
      </c>
    </row>
    <row r="174" spans="1:10" ht="15.6">
      <c r="A174" s="21">
        <v>7226556</v>
      </c>
      <c r="B174" s="8" t="s">
        <v>254</v>
      </c>
      <c r="C174" s="8" t="s">
        <v>254</v>
      </c>
      <c r="D174" s="28" t="s">
        <v>311</v>
      </c>
      <c r="E174" s="12"/>
      <c r="F174" s="12"/>
      <c r="G174" s="27" t="s">
        <v>42</v>
      </c>
      <c r="H174" s="12"/>
      <c r="I174" s="25">
        <v>185</v>
      </c>
      <c r="J174" s="14" t="s">
        <v>17</v>
      </c>
    </row>
    <row r="175" spans="1:10" ht="31.2">
      <c r="A175" s="21">
        <v>7820290</v>
      </c>
      <c r="B175" s="8" t="s">
        <v>254</v>
      </c>
      <c r="C175" s="8" t="s">
        <v>254</v>
      </c>
      <c r="D175" s="28" t="s">
        <v>312</v>
      </c>
      <c r="E175" s="27" t="s">
        <v>222</v>
      </c>
      <c r="F175" s="12"/>
      <c r="G175" s="12"/>
      <c r="H175" s="12"/>
      <c r="I175" s="25">
        <v>49</v>
      </c>
      <c r="J175" s="14" t="s">
        <v>17</v>
      </c>
    </row>
    <row r="176" spans="1:10" ht="46.8">
      <c r="A176" s="21">
        <v>7820428</v>
      </c>
      <c r="B176" s="8" t="s">
        <v>254</v>
      </c>
      <c r="C176" s="8" t="s">
        <v>254</v>
      </c>
      <c r="D176" s="28" t="s">
        <v>313</v>
      </c>
      <c r="E176" s="27" t="s">
        <v>222</v>
      </c>
      <c r="F176" s="12"/>
      <c r="G176" s="27" t="str">
        <f>HYPERLINK("https://www.familysearch.org/search/catalog/1837758","FamilySearch.org")</f>
        <v>FamilySearch.org</v>
      </c>
      <c r="H176" s="12"/>
      <c r="I176" s="25">
        <v>49</v>
      </c>
      <c r="J176" s="14" t="s">
        <v>17</v>
      </c>
    </row>
    <row r="177" spans="1:10" ht="46.8">
      <c r="A177" s="8">
        <v>23904748</v>
      </c>
      <c r="B177" s="8" t="s">
        <v>254</v>
      </c>
      <c r="C177" s="8" t="s">
        <v>254</v>
      </c>
      <c r="D177" s="28" t="s">
        <v>314</v>
      </c>
      <c r="E177" s="12"/>
      <c r="F177" s="12"/>
      <c r="G177" s="26" t="str">
        <f t="shared" ref="G177:G184" si="2">HYPERLINK("https://www.familysearch.org/wiki/en/Alaska,_Naturalization_Records_-_FamilySearch_Historical_Records","FamilySearch.org")</f>
        <v>FamilySearch.org</v>
      </c>
      <c r="H177" s="12"/>
      <c r="I177" s="8">
        <v>21</v>
      </c>
      <c r="J177" s="7" t="s">
        <v>17</v>
      </c>
    </row>
    <row r="178" spans="1:10" ht="31.2">
      <c r="A178" s="8">
        <v>23904753</v>
      </c>
      <c r="B178" s="8" t="s">
        <v>254</v>
      </c>
      <c r="C178" s="8" t="s">
        <v>254</v>
      </c>
      <c r="D178" s="28" t="s">
        <v>315</v>
      </c>
      <c r="E178" s="12"/>
      <c r="F178" s="12"/>
      <c r="G178" s="26" t="str">
        <f t="shared" si="2"/>
        <v>FamilySearch.org</v>
      </c>
      <c r="H178" s="12"/>
      <c r="I178" s="8">
        <v>21</v>
      </c>
      <c r="J178" s="7" t="s">
        <v>17</v>
      </c>
    </row>
    <row r="179" spans="1:10" ht="46.8">
      <c r="A179" s="8">
        <v>24200277</v>
      </c>
      <c r="B179" s="8" t="s">
        <v>254</v>
      </c>
      <c r="C179" s="8" t="s">
        <v>254</v>
      </c>
      <c r="D179" s="30" t="s">
        <v>316</v>
      </c>
      <c r="E179" s="12"/>
      <c r="F179" s="12"/>
      <c r="G179" s="26" t="str">
        <f t="shared" si="2"/>
        <v>FamilySearch.org</v>
      </c>
      <c r="H179" s="12"/>
      <c r="I179" s="8">
        <v>21</v>
      </c>
      <c r="J179" s="7" t="s">
        <v>11</v>
      </c>
    </row>
    <row r="180" spans="1:10" ht="46.8">
      <c r="A180" s="8">
        <v>24200282</v>
      </c>
      <c r="B180" s="8" t="s">
        <v>254</v>
      </c>
      <c r="C180" s="8" t="s">
        <v>254</v>
      </c>
      <c r="D180" s="28" t="s">
        <v>317</v>
      </c>
      <c r="E180" s="12"/>
      <c r="F180" s="12"/>
      <c r="G180" s="26" t="str">
        <f t="shared" si="2"/>
        <v>FamilySearch.org</v>
      </c>
      <c r="H180" s="12"/>
      <c r="I180" s="8">
        <v>21</v>
      </c>
      <c r="J180" s="7" t="s">
        <v>11</v>
      </c>
    </row>
    <row r="181" spans="1:10" ht="46.8">
      <c r="A181" s="8">
        <v>24485762</v>
      </c>
      <c r="B181" s="8" t="s">
        <v>254</v>
      </c>
      <c r="C181" s="8" t="s">
        <v>254</v>
      </c>
      <c r="D181" s="28" t="s">
        <v>318</v>
      </c>
      <c r="E181" s="12"/>
      <c r="F181" s="12"/>
      <c r="G181" s="26" t="str">
        <f t="shared" si="2"/>
        <v>FamilySearch.org</v>
      </c>
      <c r="H181" s="12"/>
      <c r="I181" s="8">
        <v>21</v>
      </c>
      <c r="J181" s="7" t="s">
        <v>11</v>
      </c>
    </row>
    <row r="182" spans="1:10" ht="46.8">
      <c r="A182" s="8">
        <v>24493473</v>
      </c>
      <c r="B182" s="8" t="s">
        <v>254</v>
      </c>
      <c r="C182" s="8" t="s">
        <v>254</v>
      </c>
      <c r="D182" s="28" t="s">
        <v>319</v>
      </c>
      <c r="E182" s="12"/>
      <c r="F182" s="12"/>
      <c r="G182" s="26" t="str">
        <f t="shared" si="2"/>
        <v>FamilySearch.org</v>
      </c>
      <c r="H182" s="12"/>
      <c r="I182" s="8">
        <v>21</v>
      </c>
      <c r="J182" s="7" t="s">
        <v>11</v>
      </c>
    </row>
    <row r="183" spans="1:10" ht="46.8">
      <c r="A183" s="8">
        <v>24720598</v>
      </c>
      <c r="B183" s="8" t="s">
        <v>254</v>
      </c>
      <c r="C183" s="8" t="s">
        <v>254</v>
      </c>
      <c r="D183" s="28" t="s">
        <v>320</v>
      </c>
      <c r="E183" s="12"/>
      <c r="F183" s="12"/>
      <c r="G183" s="26" t="str">
        <f t="shared" si="2"/>
        <v>FamilySearch.org</v>
      </c>
      <c r="H183" s="12"/>
      <c r="I183" s="8">
        <v>21</v>
      </c>
      <c r="J183" s="7" t="s">
        <v>17</v>
      </c>
    </row>
    <row r="184" spans="1:10" ht="46.8">
      <c r="A184" s="8">
        <v>24738377</v>
      </c>
      <c r="B184" s="8" t="s">
        <v>254</v>
      </c>
      <c r="C184" s="8" t="s">
        <v>254</v>
      </c>
      <c r="D184" s="28" t="s">
        <v>321</v>
      </c>
      <c r="E184" s="12"/>
      <c r="F184" s="12"/>
      <c r="G184" s="26" t="str">
        <f t="shared" si="2"/>
        <v>FamilySearch.org</v>
      </c>
      <c r="H184" s="12"/>
      <c r="I184" s="8">
        <v>21</v>
      </c>
      <c r="J184" s="7" t="s">
        <v>17</v>
      </c>
    </row>
    <row r="185" spans="1:10" ht="46.8">
      <c r="A185" s="21">
        <v>24200771</v>
      </c>
      <c r="B185" s="8" t="s">
        <v>254</v>
      </c>
      <c r="C185" s="8" t="s">
        <v>254</v>
      </c>
      <c r="D185" s="31" t="s">
        <v>322</v>
      </c>
      <c r="E185" s="11"/>
      <c r="F185" s="12"/>
      <c r="G185" s="32" t="s">
        <v>42</v>
      </c>
      <c r="H185" s="12"/>
      <c r="I185" s="13">
        <v>21</v>
      </c>
      <c r="J185" s="14" t="s">
        <v>17</v>
      </c>
    </row>
    <row r="186" spans="1:10" ht="31.2">
      <c r="A186" s="21">
        <v>24329954</v>
      </c>
      <c r="B186" s="8" t="s">
        <v>254</v>
      </c>
      <c r="C186" s="8" t="s">
        <v>254</v>
      </c>
      <c r="D186" s="28" t="s">
        <v>323</v>
      </c>
      <c r="E186" s="11"/>
      <c r="F186" s="12"/>
      <c r="G186" s="32" t="s">
        <v>42</v>
      </c>
      <c r="H186" s="12"/>
      <c r="I186" s="13">
        <v>21</v>
      </c>
      <c r="J186" s="14" t="s">
        <v>17</v>
      </c>
    </row>
    <row r="187" spans="1:10" ht="31.2">
      <c r="A187" s="21">
        <v>24329957</v>
      </c>
      <c r="B187" s="8" t="s">
        <v>254</v>
      </c>
      <c r="C187" s="8" t="s">
        <v>254</v>
      </c>
      <c r="D187" s="28" t="s">
        <v>324</v>
      </c>
      <c r="E187" s="11"/>
      <c r="F187" s="12"/>
      <c r="G187" s="32" t="s">
        <v>42</v>
      </c>
      <c r="H187" s="12"/>
      <c r="I187" s="13">
        <v>21</v>
      </c>
      <c r="J187" s="14" t="s">
        <v>11</v>
      </c>
    </row>
    <row r="188" spans="1:10" ht="31.2">
      <c r="A188" s="21">
        <v>24330342</v>
      </c>
      <c r="B188" s="8" t="s">
        <v>254</v>
      </c>
      <c r="C188" s="8" t="s">
        <v>254</v>
      </c>
      <c r="D188" s="28" t="s">
        <v>325</v>
      </c>
      <c r="E188" s="11"/>
      <c r="F188" s="12"/>
      <c r="G188" s="32" t="s">
        <v>42</v>
      </c>
      <c r="H188" s="12"/>
      <c r="I188" s="13">
        <v>21</v>
      </c>
      <c r="J188" s="14" t="s">
        <v>17</v>
      </c>
    </row>
    <row r="189" spans="1:10" ht="31.2">
      <c r="A189" s="21">
        <v>24470202</v>
      </c>
      <c r="B189" s="8" t="s">
        <v>254</v>
      </c>
      <c r="C189" s="8" t="s">
        <v>254</v>
      </c>
      <c r="D189" s="28" t="s">
        <v>326</v>
      </c>
      <c r="E189" s="11"/>
      <c r="F189" s="12"/>
      <c r="G189" s="32" t="s">
        <v>42</v>
      </c>
      <c r="H189" s="12"/>
      <c r="I189" s="13">
        <v>21</v>
      </c>
      <c r="J189" s="14" t="s">
        <v>17</v>
      </c>
    </row>
    <row r="190" spans="1:10" ht="31.2">
      <c r="A190" s="7">
        <v>24493473</v>
      </c>
      <c r="B190" s="8" t="s">
        <v>254</v>
      </c>
      <c r="C190" s="8" t="s">
        <v>254</v>
      </c>
      <c r="D190" s="28" t="s">
        <v>327</v>
      </c>
      <c r="E190" s="11"/>
      <c r="F190" s="12"/>
      <c r="G190" s="32" t="s">
        <v>42</v>
      </c>
      <c r="H190" s="12"/>
      <c r="I190" s="13">
        <v>21</v>
      </c>
      <c r="J190" s="14" t="s">
        <v>11</v>
      </c>
    </row>
    <row r="191" spans="1:10" ht="31.2">
      <c r="A191" s="21">
        <v>24493474</v>
      </c>
      <c r="B191" s="8" t="s">
        <v>254</v>
      </c>
      <c r="C191" s="8" t="s">
        <v>254</v>
      </c>
      <c r="D191" s="28" t="s">
        <v>327</v>
      </c>
      <c r="E191" s="11"/>
      <c r="F191" s="12"/>
      <c r="G191" s="32" t="s">
        <v>42</v>
      </c>
      <c r="H191" s="12"/>
      <c r="I191" s="13">
        <v>21</v>
      </c>
      <c r="J191" s="14" t="s">
        <v>11</v>
      </c>
    </row>
    <row r="192" spans="1:10" ht="31.2">
      <c r="A192" s="21">
        <v>24493475</v>
      </c>
      <c r="B192" s="8" t="s">
        <v>254</v>
      </c>
      <c r="C192" s="8" t="s">
        <v>254</v>
      </c>
      <c r="D192" s="28" t="s">
        <v>328</v>
      </c>
      <c r="E192" s="11"/>
      <c r="F192" s="12"/>
      <c r="G192" s="32" t="s">
        <v>42</v>
      </c>
      <c r="H192" s="12"/>
      <c r="I192" s="13">
        <v>21</v>
      </c>
      <c r="J192" s="14" t="s">
        <v>17</v>
      </c>
    </row>
    <row r="193" spans="1:10" ht="31.2">
      <c r="A193" s="21">
        <v>24493476</v>
      </c>
      <c r="B193" s="8" t="s">
        <v>254</v>
      </c>
      <c r="C193" s="8" t="s">
        <v>254</v>
      </c>
      <c r="D193" s="28" t="s">
        <v>329</v>
      </c>
      <c r="E193" s="11"/>
      <c r="F193" s="12"/>
      <c r="G193" s="32" t="s">
        <v>42</v>
      </c>
      <c r="H193" s="12"/>
      <c r="I193" s="13">
        <v>21</v>
      </c>
      <c r="J193" s="14" t="s">
        <v>17</v>
      </c>
    </row>
    <row r="194" spans="1:10" ht="31.2">
      <c r="A194" s="21">
        <v>24493477</v>
      </c>
      <c r="B194" s="8" t="s">
        <v>254</v>
      </c>
      <c r="C194" s="8" t="s">
        <v>254</v>
      </c>
      <c r="D194" s="28" t="s">
        <v>330</v>
      </c>
      <c r="E194" s="11"/>
      <c r="F194" s="12"/>
      <c r="G194" s="32" t="s">
        <v>42</v>
      </c>
      <c r="H194" s="12"/>
      <c r="I194" s="13">
        <v>21</v>
      </c>
      <c r="J194" s="14" t="s">
        <v>11</v>
      </c>
    </row>
    <row r="195" spans="1:10" ht="31.2">
      <c r="A195" s="7">
        <v>24738389</v>
      </c>
      <c r="B195" s="8" t="s">
        <v>254</v>
      </c>
      <c r="C195" s="8" t="s">
        <v>254</v>
      </c>
      <c r="D195" s="28" t="s">
        <v>331</v>
      </c>
      <c r="E195" s="11"/>
      <c r="F195" s="12"/>
      <c r="G195" s="32" t="s">
        <v>42</v>
      </c>
      <c r="H195" s="12"/>
      <c r="I195" s="13">
        <v>21</v>
      </c>
      <c r="J195" s="14" t="s">
        <v>11</v>
      </c>
    </row>
    <row r="196" spans="1:10" ht="31.2">
      <c r="A196" s="21">
        <v>31491421</v>
      </c>
      <c r="B196" s="8" t="s">
        <v>254</v>
      </c>
      <c r="C196" s="8" t="s">
        <v>254</v>
      </c>
      <c r="D196" s="28" t="s">
        <v>332</v>
      </c>
      <c r="E196" s="11"/>
      <c r="F196" s="12"/>
      <c r="G196" s="32" t="s">
        <v>42</v>
      </c>
      <c r="H196" s="12"/>
      <c r="I196" s="13">
        <v>21</v>
      </c>
      <c r="J196" s="14" t="s">
        <v>11</v>
      </c>
    </row>
    <row r="197" spans="1:10" ht="46.8">
      <c r="A197" s="7">
        <v>83422149</v>
      </c>
      <c r="B197" s="8" t="s">
        <v>254</v>
      </c>
      <c r="C197" s="8" t="s">
        <v>254</v>
      </c>
      <c r="D197" s="28" t="s">
        <v>333</v>
      </c>
      <c r="E197" s="11"/>
      <c r="F197" s="12"/>
      <c r="G197" s="32" t="s">
        <v>42</v>
      </c>
      <c r="H197" s="12"/>
      <c r="I197" s="13">
        <v>21</v>
      </c>
      <c r="J197" s="14" t="s">
        <v>17</v>
      </c>
    </row>
    <row r="198" spans="1:10" ht="46.8">
      <c r="A198" s="7">
        <v>83740223</v>
      </c>
      <c r="B198" s="8" t="s">
        <v>254</v>
      </c>
      <c r="C198" s="8" t="s">
        <v>254</v>
      </c>
      <c r="D198" s="28" t="s">
        <v>334</v>
      </c>
      <c r="E198" s="11"/>
      <c r="F198" s="12"/>
      <c r="G198" s="32" t="s">
        <v>42</v>
      </c>
      <c r="H198" s="12"/>
      <c r="I198" s="13">
        <v>21</v>
      </c>
      <c r="J198" s="14" t="s">
        <v>11</v>
      </c>
    </row>
    <row r="199" spans="1:10" ht="46.8">
      <c r="A199" s="7">
        <v>95115973</v>
      </c>
      <c r="B199" s="8" t="s">
        <v>254</v>
      </c>
      <c r="C199" s="8" t="s">
        <v>254</v>
      </c>
      <c r="D199" s="28" t="s">
        <v>335</v>
      </c>
      <c r="E199" s="11"/>
      <c r="F199" s="12"/>
      <c r="G199" s="32" t="s">
        <v>42</v>
      </c>
      <c r="H199" s="12"/>
      <c r="I199" s="13">
        <v>21</v>
      </c>
      <c r="J199" s="14" t="s">
        <v>11</v>
      </c>
    </row>
    <row r="200" spans="1:10" ht="62.4">
      <c r="A200" s="21">
        <v>1251997</v>
      </c>
      <c r="B200" s="8" t="s">
        <v>254</v>
      </c>
      <c r="C200" s="8" t="s">
        <v>254</v>
      </c>
      <c r="D200" s="28" t="s">
        <v>336</v>
      </c>
      <c r="E200" s="11"/>
      <c r="F200" s="12"/>
      <c r="G200" s="32" t="s">
        <v>42</v>
      </c>
      <c r="H200" s="12"/>
      <c r="I200" s="13">
        <v>21</v>
      </c>
      <c r="J200" s="14" t="s">
        <v>17</v>
      </c>
    </row>
    <row r="201" spans="1:10" ht="31.2">
      <c r="A201" s="33" t="s">
        <v>337</v>
      </c>
      <c r="B201" s="34" t="s">
        <v>338</v>
      </c>
      <c r="C201" s="34" t="s">
        <v>338</v>
      </c>
      <c r="D201" s="35" t="s">
        <v>339</v>
      </c>
      <c r="E201" s="36"/>
      <c r="F201" s="37" t="s">
        <v>14</v>
      </c>
      <c r="G201" s="36"/>
      <c r="H201" s="36"/>
      <c r="I201" s="38">
        <v>29</v>
      </c>
      <c r="J201" s="39" t="s">
        <v>75</v>
      </c>
    </row>
    <row r="202" spans="1:10" ht="15.6">
      <c r="A202" s="7">
        <v>55287630</v>
      </c>
      <c r="B202" s="8" t="s">
        <v>340</v>
      </c>
      <c r="C202" s="8" t="s">
        <v>340</v>
      </c>
      <c r="D202" s="28" t="s">
        <v>341</v>
      </c>
      <c r="E202" s="11" t="s">
        <v>222</v>
      </c>
      <c r="F202" s="12"/>
      <c r="G202" s="12"/>
      <c r="H202" s="12"/>
      <c r="I202" s="13">
        <v>15</v>
      </c>
      <c r="J202" s="14" t="s">
        <v>17</v>
      </c>
    </row>
    <row r="203" spans="1:10" ht="62.4">
      <c r="A203" s="7">
        <v>3327046</v>
      </c>
      <c r="B203" s="8" t="s">
        <v>342</v>
      </c>
      <c r="C203" s="8" t="s">
        <v>342</v>
      </c>
      <c r="D203" s="30" t="s">
        <v>343</v>
      </c>
      <c r="E203" s="12"/>
      <c r="F203" s="11" t="str">
        <f>HYPERLINK("https://search.ancestryinstitution.com/aird/search/db.aspx?dbid=60882","Ancestry.com")</f>
        <v>Ancestry.com</v>
      </c>
      <c r="G203" s="12"/>
      <c r="H203" s="12"/>
      <c r="I203" s="13">
        <v>85</v>
      </c>
      <c r="J203" s="14" t="s">
        <v>75</v>
      </c>
    </row>
    <row r="204" spans="1:10" ht="31.2">
      <c r="A204" s="7">
        <v>1274148</v>
      </c>
      <c r="B204" s="8" t="s">
        <v>344</v>
      </c>
      <c r="C204" s="8" t="s">
        <v>344</v>
      </c>
      <c r="D204" s="28" t="s">
        <v>345</v>
      </c>
      <c r="E204" s="12"/>
      <c r="F204" s="12"/>
      <c r="G204" s="11" t="str">
        <f>HYPERLINK("https://www.familysearch.org/search/catalog/2822782?availability=Family%20History%20Library","FamilySearch.org")</f>
        <v>FamilySearch.org</v>
      </c>
      <c r="H204" s="12"/>
      <c r="I204" s="13">
        <v>75</v>
      </c>
      <c r="J204" s="14" t="s">
        <v>11</v>
      </c>
    </row>
    <row r="205" spans="1:10" ht="62.4">
      <c r="A205" s="7">
        <v>596972</v>
      </c>
      <c r="B205" s="8" t="s">
        <v>346</v>
      </c>
      <c r="C205" s="8" t="s">
        <v>346</v>
      </c>
      <c r="D205" s="40" t="s">
        <v>347</v>
      </c>
      <c r="E205" s="11" t="s">
        <v>222</v>
      </c>
      <c r="F205" s="12"/>
      <c r="G205" s="12"/>
      <c r="H205" s="12"/>
      <c r="I205" s="13">
        <v>242</v>
      </c>
      <c r="J205" s="14" t="s">
        <v>11</v>
      </c>
    </row>
    <row r="206" spans="1:10" ht="46.8">
      <c r="A206" s="7">
        <v>4490795</v>
      </c>
      <c r="B206" s="8" t="s">
        <v>348</v>
      </c>
      <c r="C206" s="8" t="s">
        <v>348</v>
      </c>
      <c r="D206" s="28" t="s">
        <v>349</v>
      </c>
      <c r="E206" s="12"/>
      <c r="F206" s="17" t="s">
        <v>14</v>
      </c>
      <c r="G206" s="11" t="s">
        <v>42</v>
      </c>
      <c r="H206" s="12"/>
      <c r="I206" s="13">
        <v>85</v>
      </c>
      <c r="J206" s="14" t="s">
        <v>11</v>
      </c>
    </row>
    <row r="207" spans="1:10" ht="62.4">
      <c r="A207" s="7">
        <v>4497917</v>
      </c>
      <c r="B207" s="8" t="s">
        <v>350</v>
      </c>
      <c r="C207" s="8" t="s">
        <v>350</v>
      </c>
      <c r="D207" s="28" t="s">
        <v>351</v>
      </c>
      <c r="E207" s="12"/>
      <c r="F207" s="12"/>
      <c r="G207" s="11" t="s">
        <v>42</v>
      </c>
      <c r="H207" s="12"/>
      <c r="I207" s="13">
        <v>85</v>
      </c>
      <c r="J207" s="14" t="s">
        <v>11</v>
      </c>
    </row>
    <row r="208" spans="1:10" ht="31.2">
      <c r="A208" s="7">
        <v>4439110</v>
      </c>
      <c r="B208" s="8" t="s">
        <v>352</v>
      </c>
      <c r="C208" s="8" t="s">
        <v>352</v>
      </c>
      <c r="D208" s="20" t="s">
        <v>353</v>
      </c>
      <c r="E208" s="12"/>
      <c r="F208" s="17" t="s">
        <v>14</v>
      </c>
      <c r="G208" s="11" t="str">
        <f>HYPERLINK("https://www.familysearch.org/search/catalog/1176330?availability=Family%20History%20Library","FamilySearch.org")</f>
        <v>FamilySearch.org</v>
      </c>
      <c r="H208" s="12"/>
      <c r="I208" s="13">
        <v>85</v>
      </c>
      <c r="J208" s="14" t="s">
        <v>75</v>
      </c>
    </row>
    <row r="209" spans="1:10" ht="93.6">
      <c r="A209" s="7">
        <v>4489131</v>
      </c>
      <c r="B209" s="8" t="s">
        <v>354</v>
      </c>
      <c r="C209" s="8" t="s">
        <v>354</v>
      </c>
      <c r="D209" s="28" t="s">
        <v>355</v>
      </c>
      <c r="E209" s="12"/>
      <c r="F209" s="17" t="s">
        <v>14</v>
      </c>
      <c r="G209" s="11" t="s">
        <v>42</v>
      </c>
      <c r="H209" s="12"/>
      <c r="I209" s="13">
        <v>85</v>
      </c>
      <c r="J209" s="14" t="s">
        <v>11</v>
      </c>
    </row>
    <row r="210" spans="1:10" ht="31.2">
      <c r="A210" s="7">
        <v>4489167</v>
      </c>
      <c r="B210" s="8" t="s">
        <v>356</v>
      </c>
      <c r="C210" s="8" t="s">
        <v>356</v>
      </c>
      <c r="D210" s="20" t="s">
        <v>357</v>
      </c>
      <c r="E210" s="12"/>
      <c r="F210" s="17" t="s">
        <v>14</v>
      </c>
      <c r="G210" s="11" t="str">
        <f>HYPERLINK("https://www.familysearch.org/search/catalog/1193924?availability=Family%20History%20Library","FamilySearch.org")</f>
        <v>FamilySearch.org</v>
      </c>
      <c r="H210" s="12"/>
      <c r="I210" s="13">
        <v>85</v>
      </c>
      <c r="J210" s="14" t="s">
        <v>75</v>
      </c>
    </row>
    <row r="211" spans="1:10" ht="31.2">
      <c r="A211" s="7">
        <v>4367570</v>
      </c>
      <c r="B211" s="8" t="s">
        <v>358</v>
      </c>
      <c r="C211" s="8" t="s">
        <v>358</v>
      </c>
      <c r="D211" s="20" t="s">
        <v>359</v>
      </c>
      <c r="E211" s="12"/>
      <c r="F211" s="17" t="s">
        <v>14</v>
      </c>
      <c r="G211" s="11" t="s">
        <v>42</v>
      </c>
      <c r="H211" s="12"/>
      <c r="I211" s="13">
        <v>85</v>
      </c>
      <c r="J211" s="14" t="s">
        <v>75</v>
      </c>
    </row>
    <row r="212" spans="1:10" ht="31.2">
      <c r="A212" s="7">
        <v>4477839</v>
      </c>
      <c r="B212" s="8" t="s">
        <v>360</v>
      </c>
      <c r="C212" s="8" t="s">
        <v>360</v>
      </c>
      <c r="D212" s="20" t="s">
        <v>361</v>
      </c>
      <c r="E212" s="12"/>
      <c r="F212" s="17" t="s">
        <v>14</v>
      </c>
      <c r="G212" s="11" t="str">
        <f>HYPERLINK("https://www.familysearch.org/search/catalog/1193845","FamilySearch.org")</f>
        <v>FamilySearch.org</v>
      </c>
      <c r="H212" s="12"/>
      <c r="I212" s="13">
        <v>85</v>
      </c>
      <c r="J212" s="14" t="s">
        <v>75</v>
      </c>
    </row>
    <row r="213" spans="1:10" ht="62.4">
      <c r="A213" s="7">
        <v>4499532</v>
      </c>
      <c r="B213" s="8" t="s">
        <v>362</v>
      </c>
      <c r="C213" s="8" t="s">
        <v>362</v>
      </c>
      <c r="D213" s="28" t="s">
        <v>363</v>
      </c>
      <c r="E213" s="12"/>
      <c r="F213" s="16" t="s">
        <v>14</v>
      </c>
      <c r="G213" s="11" t="s">
        <v>42</v>
      </c>
      <c r="H213" s="12"/>
      <c r="I213" s="13">
        <v>85</v>
      </c>
      <c r="J213" s="14" t="s">
        <v>11</v>
      </c>
    </row>
    <row r="214" spans="1:10" ht="62.4">
      <c r="A214" s="7">
        <v>4492402</v>
      </c>
      <c r="B214" s="8" t="s">
        <v>364</v>
      </c>
      <c r="C214" s="8" t="s">
        <v>364</v>
      </c>
      <c r="D214" s="28" t="s">
        <v>365</v>
      </c>
      <c r="E214" s="12"/>
      <c r="F214" s="17" t="s">
        <v>14</v>
      </c>
      <c r="G214" s="12"/>
      <c r="H214" s="12"/>
      <c r="I214" s="13">
        <v>85</v>
      </c>
      <c r="J214" s="14" t="s">
        <v>11</v>
      </c>
    </row>
    <row r="215" spans="1:10" ht="62.4">
      <c r="A215" s="7">
        <v>4503310</v>
      </c>
      <c r="B215" s="8" t="s">
        <v>366</v>
      </c>
      <c r="C215" s="8" t="s">
        <v>366</v>
      </c>
      <c r="D215" s="28" t="s">
        <v>367</v>
      </c>
      <c r="E215" s="12"/>
      <c r="F215" s="17" t="s">
        <v>14</v>
      </c>
      <c r="G215" s="11" t="str">
        <f>HYPERLINK("https://www.familysearch.org/search/catalog/2822764?availability=Family%20History%20Library","FamilySearch.org")</f>
        <v>FamilySearch.org</v>
      </c>
      <c r="H215" s="12"/>
      <c r="I215" s="13">
        <v>85</v>
      </c>
      <c r="J215" s="14" t="s">
        <v>11</v>
      </c>
    </row>
    <row r="216" spans="1:10" ht="46.8">
      <c r="A216" s="7">
        <v>821491</v>
      </c>
      <c r="B216" s="8" t="s">
        <v>368</v>
      </c>
      <c r="C216" s="8" t="s">
        <v>368</v>
      </c>
      <c r="D216" s="20" t="s">
        <v>369</v>
      </c>
      <c r="E216" s="12"/>
      <c r="F216" s="12"/>
      <c r="G216" s="11" t="s">
        <v>42</v>
      </c>
      <c r="H216" s="12"/>
      <c r="I216" s="13">
        <v>29</v>
      </c>
      <c r="J216" s="14" t="s">
        <v>75</v>
      </c>
    </row>
    <row r="217" spans="1:10" ht="62.4">
      <c r="A217" s="7">
        <v>1552680</v>
      </c>
      <c r="B217" s="8" t="s">
        <v>370</v>
      </c>
      <c r="C217" s="8" t="s">
        <v>370</v>
      </c>
      <c r="D217" s="28" t="s">
        <v>371</v>
      </c>
      <c r="E217" s="11" t="s">
        <v>222</v>
      </c>
      <c r="F217" s="12"/>
      <c r="G217" s="12"/>
      <c r="H217" s="12"/>
      <c r="I217" s="13">
        <v>239</v>
      </c>
      <c r="J217" s="14" t="s">
        <v>11</v>
      </c>
    </row>
    <row r="218" spans="1:10" ht="93.6">
      <c r="A218" s="7">
        <v>4477273</v>
      </c>
      <c r="B218" s="8" t="s">
        <v>372</v>
      </c>
      <c r="C218" s="8" t="s">
        <v>372</v>
      </c>
      <c r="D218" s="28" t="s">
        <v>373</v>
      </c>
      <c r="E218" s="12"/>
      <c r="F218" s="16" t="s">
        <v>14</v>
      </c>
      <c r="G218" s="11" t="s">
        <v>42</v>
      </c>
      <c r="H218" s="12"/>
      <c r="I218" s="13">
        <v>85</v>
      </c>
      <c r="J218" s="14" t="s">
        <v>11</v>
      </c>
    </row>
    <row r="219" spans="1:10" ht="31.2">
      <c r="A219" s="7">
        <v>4372438</v>
      </c>
      <c r="B219" s="8" t="s">
        <v>374</v>
      </c>
      <c r="C219" s="8" t="s">
        <v>374</v>
      </c>
      <c r="D219" s="20" t="s">
        <v>375</v>
      </c>
      <c r="E219" s="12"/>
      <c r="F219" s="17" t="s">
        <v>14</v>
      </c>
      <c r="G219" s="11" t="str">
        <f>HYPERLINK("https://www.familysearch.org/search/catalog/1832396","FamilySearch.org")</f>
        <v>FamilySearch.org</v>
      </c>
      <c r="H219" s="12"/>
      <c r="I219" s="13">
        <v>85</v>
      </c>
      <c r="J219" s="14" t="s">
        <v>75</v>
      </c>
    </row>
    <row r="220" spans="1:10" ht="31.2">
      <c r="A220" s="7">
        <v>1537297</v>
      </c>
      <c r="B220" s="8" t="s">
        <v>376</v>
      </c>
      <c r="C220" s="8" t="s">
        <v>376</v>
      </c>
      <c r="D220" s="20" t="s">
        <v>377</v>
      </c>
      <c r="E220" s="11" t="s">
        <v>222</v>
      </c>
      <c r="F220" s="12"/>
      <c r="G220" s="12"/>
      <c r="H220" s="12"/>
      <c r="I220" s="13">
        <v>239</v>
      </c>
      <c r="J220" s="14" t="s">
        <v>75</v>
      </c>
    </row>
    <row r="221" spans="1:10" ht="31.2">
      <c r="A221" s="7">
        <v>4492412</v>
      </c>
      <c r="B221" s="8" t="s">
        <v>378</v>
      </c>
      <c r="C221" s="8" t="s">
        <v>378</v>
      </c>
      <c r="D221" s="28" t="s">
        <v>379</v>
      </c>
      <c r="E221" s="12"/>
      <c r="F221" s="17" t="s">
        <v>14</v>
      </c>
      <c r="G221" s="11" t="s">
        <v>42</v>
      </c>
      <c r="H221" s="12"/>
      <c r="I221" s="13">
        <v>85</v>
      </c>
      <c r="J221" s="14" t="s">
        <v>11</v>
      </c>
    </row>
    <row r="222" spans="1:10" ht="46.8">
      <c r="A222" s="7">
        <v>4492686</v>
      </c>
      <c r="B222" s="8" t="s">
        <v>380</v>
      </c>
      <c r="C222" s="8" t="s">
        <v>380</v>
      </c>
      <c r="D222" s="20" t="s">
        <v>381</v>
      </c>
      <c r="E222" s="12"/>
      <c r="F222" s="17" t="s">
        <v>14</v>
      </c>
      <c r="G222" s="12"/>
      <c r="H222" s="12"/>
      <c r="I222" s="13">
        <v>85</v>
      </c>
      <c r="J222" s="14" t="s">
        <v>75</v>
      </c>
    </row>
    <row r="223" spans="1:10" ht="31.2">
      <c r="A223" s="7">
        <v>49151006</v>
      </c>
      <c r="B223" s="8" t="s">
        <v>382</v>
      </c>
      <c r="C223" s="8" t="s">
        <v>382</v>
      </c>
      <c r="D223" s="20" t="s">
        <v>383</v>
      </c>
      <c r="E223" s="12"/>
      <c r="F223" s="17" t="s">
        <v>14</v>
      </c>
      <c r="G223" s="12"/>
      <c r="H223" s="12"/>
      <c r="I223" s="13">
        <v>85</v>
      </c>
      <c r="J223" s="14" t="s">
        <v>75</v>
      </c>
    </row>
    <row r="224" spans="1:10" ht="62.4">
      <c r="A224" s="7">
        <v>1560061</v>
      </c>
      <c r="B224" s="8" t="s">
        <v>384</v>
      </c>
      <c r="C224" s="8" t="s">
        <v>384</v>
      </c>
      <c r="D224" s="28" t="s">
        <v>385</v>
      </c>
      <c r="E224" s="11" t="s">
        <v>222</v>
      </c>
      <c r="F224" s="12"/>
      <c r="G224" s="12"/>
      <c r="H224" s="12"/>
      <c r="I224" s="13">
        <v>260</v>
      </c>
      <c r="J224" s="14" t="s">
        <v>11</v>
      </c>
    </row>
    <row r="225" spans="1:10" ht="31.2">
      <c r="A225" s="7">
        <v>4504610</v>
      </c>
      <c r="B225" s="8" t="s">
        <v>386</v>
      </c>
      <c r="C225" s="8" t="s">
        <v>386</v>
      </c>
      <c r="D225" s="28" t="s">
        <v>387</v>
      </c>
      <c r="E225" s="12"/>
      <c r="F225" s="16" t="s">
        <v>14</v>
      </c>
      <c r="G225" s="11" t="s">
        <v>42</v>
      </c>
      <c r="H225" s="12"/>
      <c r="I225" s="13">
        <v>85</v>
      </c>
      <c r="J225" s="14" t="s">
        <v>11</v>
      </c>
    </row>
    <row r="226" spans="1:10" ht="46.8">
      <c r="A226" s="7">
        <v>4492534</v>
      </c>
      <c r="B226" s="8" t="s">
        <v>388</v>
      </c>
      <c r="C226" s="8" t="s">
        <v>388</v>
      </c>
      <c r="D226" s="28" t="s">
        <v>389</v>
      </c>
      <c r="E226" s="12"/>
      <c r="F226" s="17" t="s">
        <v>14</v>
      </c>
      <c r="G226" s="11" t="str">
        <f>HYPERLINK("https://www.familysearch.org/search/catalog/2038112?availability=Family%20History%20Library","FamilySearch.org")</f>
        <v>FamilySearch.org</v>
      </c>
      <c r="H226" s="12"/>
      <c r="I226" s="13">
        <v>85</v>
      </c>
      <c r="J226" s="14" t="s">
        <v>11</v>
      </c>
    </row>
    <row r="227" spans="1:10" ht="46.8">
      <c r="A227" s="7">
        <v>4372464</v>
      </c>
      <c r="B227" s="8" t="s">
        <v>390</v>
      </c>
      <c r="C227" s="8" t="s">
        <v>390</v>
      </c>
      <c r="D227" s="28" t="s">
        <v>391</v>
      </c>
      <c r="E227" s="12"/>
      <c r="F227" s="17" t="s">
        <v>14</v>
      </c>
      <c r="G227" s="11" t="str">
        <f>HYPERLINK("https://www.familysearch.org/search/catalog/2421845","FamilySearch.org")</f>
        <v>FamilySearch.org</v>
      </c>
      <c r="H227" s="12"/>
      <c r="I227" s="13">
        <v>85</v>
      </c>
      <c r="J227" s="14" t="s">
        <v>11</v>
      </c>
    </row>
    <row r="228" spans="1:10" ht="31.2">
      <c r="A228" s="7">
        <v>4477235</v>
      </c>
      <c r="B228" s="8" t="s">
        <v>392</v>
      </c>
      <c r="C228" s="8" t="s">
        <v>392</v>
      </c>
      <c r="D228" s="28" t="s">
        <v>393</v>
      </c>
      <c r="E228" s="12"/>
      <c r="F228" s="16" t="s">
        <v>14</v>
      </c>
      <c r="G228" s="11" t="s">
        <v>42</v>
      </c>
      <c r="H228" s="12"/>
      <c r="I228" s="13">
        <v>85</v>
      </c>
      <c r="J228" s="14" t="s">
        <v>11</v>
      </c>
    </row>
    <row r="229" spans="1:10" ht="46.8">
      <c r="A229" s="7">
        <v>4492651</v>
      </c>
      <c r="B229" s="8" t="s">
        <v>394</v>
      </c>
      <c r="C229" s="8" t="s">
        <v>394</v>
      </c>
      <c r="D229" s="28" t="s">
        <v>395</v>
      </c>
      <c r="E229" s="12"/>
      <c r="F229" s="17" t="s">
        <v>14</v>
      </c>
      <c r="G229" s="12"/>
      <c r="H229" s="12"/>
      <c r="I229" s="13">
        <v>85</v>
      </c>
      <c r="J229" s="14" t="s">
        <v>11</v>
      </c>
    </row>
    <row r="230" spans="1:10" ht="31.2">
      <c r="A230" s="7">
        <v>4492653</v>
      </c>
      <c r="B230" s="8" t="s">
        <v>396</v>
      </c>
      <c r="C230" s="8" t="s">
        <v>396</v>
      </c>
      <c r="D230" s="20" t="s">
        <v>397</v>
      </c>
      <c r="E230" s="12"/>
      <c r="F230" s="17" t="s">
        <v>14</v>
      </c>
      <c r="G230" s="12"/>
      <c r="H230" s="12"/>
      <c r="I230" s="13">
        <v>85</v>
      </c>
      <c r="J230" s="14" t="s">
        <v>75</v>
      </c>
    </row>
    <row r="231" spans="1:10" ht="46.8">
      <c r="A231" s="7">
        <v>4492680</v>
      </c>
      <c r="B231" s="8" t="s">
        <v>398</v>
      </c>
      <c r="C231" s="8" t="s">
        <v>398</v>
      </c>
      <c r="D231" s="20" t="s">
        <v>399</v>
      </c>
      <c r="E231" s="12"/>
      <c r="F231" s="17" t="s">
        <v>14</v>
      </c>
      <c r="G231" s="12"/>
      <c r="H231" s="12"/>
      <c r="I231" s="13">
        <v>85</v>
      </c>
      <c r="J231" s="14" t="s">
        <v>75</v>
      </c>
    </row>
    <row r="232" spans="1:10" ht="46.8">
      <c r="A232" s="7">
        <v>4492718</v>
      </c>
      <c r="B232" s="8" t="s">
        <v>400</v>
      </c>
      <c r="C232" s="8" t="s">
        <v>400</v>
      </c>
      <c r="D232" s="28" t="s">
        <v>401</v>
      </c>
      <c r="E232" s="12"/>
      <c r="F232" s="11" t="str">
        <f>HYPERLINK("https://www.ancestry.com/search/collections/2138/","Ancestry.com")</f>
        <v>Ancestry.com</v>
      </c>
      <c r="G232" s="11" t="s">
        <v>42</v>
      </c>
      <c r="H232" s="12"/>
      <c r="I232" s="13">
        <v>85</v>
      </c>
      <c r="J232" s="14" t="s">
        <v>11</v>
      </c>
    </row>
    <row r="233" spans="1:10" ht="62.4">
      <c r="A233" s="7">
        <v>4492735</v>
      </c>
      <c r="B233" s="8" t="s">
        <v>402</v>
      </c>
      <c r="C233" s="8" t="s">
        <v>402</v>
      </c>
      <c r="D233" s="28" t="s">
        <v>403</v>
      </c>
      <c r="E233" s="12"/>
      <c r="F233" s="17" t="s">
        <v>14</v>
      </c>
      <c r="G233" s="11" t="str">
        <f>HYPERLINK("https://www.familysearch.org/search/catalog/2443340?availability=Family%20History%20Library","FamilySearch.org")</f>
        <v>FamilySearch.org</v>
      </c>
      <c r="H233" s="12"/>
      <c r="I233" s="13">
        <v>85</v>
      </c>
      <c r="J233" s="14" t="s">
        <v>11</v>
      </c>
    </row>
    <row r="234" spans="1:10" ht="46.8">
      <c r="A234" s="7">
        <v>4492740</v>
      </c>
      <c r="B234" s="8" t="s">
        <v>404</v>
      </c>
      <c r="C234" s="8" t="s">
        <v>404</v>
      </c>
      <c r="D234" s="28" t="s">
        <v>405</v>
      </c>
      <c r="E234" s="12"/>
      <c r="F234" s="17" t="s">
        <v>14</v>
      </c>
      <c r="G234" s="11" t="str">
        <f>HYPERLINK("https://www.familysearch.org/search/catalog/2822774?availability=Family%20History%20Library","FamilySearch.org")</f>
        <v>FamilySearch.org</v>
      </c>
      <c r="H234" s="12"/>
      <c r="I234" s="13">
        <v>85</v>
      </c>
      <c r="J234" s="14" t="s">
        <v>11</v>
      </c>
    </row>
    <row r="235" spans="1:10" ht="31.2">
      <c r="A235" s="7">
        <v>4492476</v>
      </c>
      <c r="B235" s="8" t="s">
        <v>406</v>
      </c>
      <c r="C235" s="8" t="s">
        <v>406</v>
      </c>
      <c r="D235" s="28" t="s">
        <v>407</v>
      </c>
      <c r="E235" s="12"/>
      <c r="F235" s="17" t="s">
        <v>14</v>
      </c>
      <c r="G235" s="11" t="str">
        <f>HYPERLINK("https://www.familysearch.org/search/catalog/2822785?availability=Family%20History%20Library","FamilySearch.org")</f>
        <v>FamilySearch.org</v>
      </c>
      <c r="H235" s="12"/>
      <c r="I235" s="13">
        <v>85</v>
      </c>
      <c r="J235" s="14" t="s">
        <v>11</v>
      </c>
    </row>
    <row r="236" spans="1:10" ht="78">
      <c r="A236" s="7">
        <v>4492754</v>
      </c>
      <c r="B236" s="8" t="s">
        <v>408</v>
      </c>
      <c r="C236" s="8" t="s">
        <v>408</v>
      </c>
      <c r="D236" s="28" t="s">
        <v>409</v>
      </c>
      <c r="E236" s="12"/>
      <c r="F236" s="17" t="s">
        <v>14</v>
      </c>
      <c r="G236" s="11" t="str">
        <f>HYPERLINK("https://www.familysearch.org/search/catalog/3160704?availability=Family%20History%20Library","FamilySearch.org")</f>
        <v>FamilySearch.org</v>
      </c>
      <c r="H236" s="12"/>
      <c r="I236" s="13">
        <v>85</v>
      </c>
      <c r="J236" s="14" t="s">
        <v>11</v>
      </c>
    </row>
    <row r="237" spans="1:10" ht="31.2">
      <c r="A237" s="7">
        <v>4492838</v>
      </c>
      <c r="B237" s="8" t="s">
        <v>410</v>
      </c>
      <c r="C237" s="8" t="s">
        <v>410</v>
      </c>
      <c r="D237" s="28" t="s">
        <v>411</v>
      </c>
      <c r="E237" s="12"/>
      <c r="F237" s="16" t="s">
        <v>14</v>
      </c>
      <c r="G237" s="12"/>
      <c r="H237" s="12"/>
      <c r="I237" s="13">
        <v>85</v>
      </c>
      <c r="J237" s="14" t="s">
        <v>11</v>
      </c>
    </row>
    <row r="238" spans="1:10" ht="31.2">
      <c r="A238" s="7">
        <v>4492757</v>
      </c>
      <c r="B238" s="8" t="s">
        <v>412</v>
      </c>
      <c r="C238" s="8" t="s">
        <v>412</v>
      </c>
      <c r="D238" s="41" t="str">
        <f>HYPERLINK("https://catalog.archives.gov/search?q=*:*&amp;f.ancestorNaIds=4492757&amp;sort=naIdSort%20asc","Crew Lists of Vessels Arriving at Ashtabula and Conneaut, Ohio, 1952 - 1974")</f>
        <v>Crew Lists of Vessels Arriving at Ashtabula and Conneaut, Ohio, 1952 - 1974</v>
      </c>
      <c r="E238" s="12"/>
      <c r="F238" s="12"/>
      <c r="G238" s="11" t="s">
        <v>42</v>
      </c>
      <c r="H238" s="12"/>
      <c r="I238" s="13">
        <v>85</v>
      </c>
      <c r="J238" s="14" t="s">
        <v>11</v>
      </c>
    </row>
    <row r="239" spans="1:10" ht="46.8">
      <c r="A239" s="7">
        <v>4492771</v>
      </c>
      <c r="B239" s="8" t="s">
        <v>413</v>
      </c>
      <c r="C239" s="8" t="s">
        <v>413</v>
      </c>
      <c r="D239" s="28" t="s">
        <v>414</v>
      </c>
      <c r="E239" s="12"/>
      <c r="F239" s="12"/>
      <c r="G239" s="11" t="s">
        <v>42</v>
      </c>
      <c r="H239" s="12"/>
      <c r="I239" s="13">
        <v>85</v>
      </c>
      <c r="J239" s="14" t="s">
        <v>11</v>
      </c>
    </row>
    <row r="240" spans="1:10" ht="31.2">
      <c r="A240" s="7">
        <v>4493348</v>
      </c>
      <c r="B240" s="8" t="s">
        <v>415</v>
      </c>
      <c r="C240" s="8" t="s">
        <v>415</v>
      </c>
      <c r="D240" s="28" t="s">
        <v>416</v>
      </c>
      <c r="E240" s="12"/>
      <c r="F240" s="16" t="s">
        <v>14</v>
      </c>
      <c r="G240" s="11" t="s">
        <v>42</v>
      </c>
      <c r="H240" s="12"/>
      <c r="I240" s="13">
        <v>85</v>
      </c>
      <c r="J240" s="14" t="s">
        <v>11</v>
      </c>
    </row>
    <row r="241" spans="1:10" ht="46.8">
      <c r="A241" s="7">
        <v>4497860</v>
      </c>
      <c r="B241" s="8" t="s">
        <v>417</v>
      </c>
      <c r="C241" s="8" t="s">
        <v>417</v>
      </c>
      <c r="D241" s="28" t="s">
        <v>418</v>
      </c>
      <c r="E241" s="12"/>
      <c r="F241" s="17" t="s">
        <v>14</v>
      </c>
      <c r="G241" s="11" t="s">
        <v>42</v>
      </c>
      <c r="H241" s="12"/>
      <c r="I241" s="13">
        <v>85</v>
      </c>
      <c r="J241" s="14" t="s">
        <v>11</v>
      </c>
    </row>
    <row r="242" spans="1:10" ht="46.8">
      <c r="A242" s="7">
        <v>4477230</v>
      </c>
      <c r="B242" s="8" t="s">
        <v>419</v>
      </c>
      <c r="C242" s="8" t="s">
        <v>419</v>
      </c>
      <c r="D242" s="28" t="s">
        <v>420</v>
      </c>
      <c r="E242" s="12"/>
      <c r="F242" s="12"/>
      <c r="G242" s="11" t="s">
        <v>42</v>
      </c>
      <c r="H242" s="12"/>
      <c r="I242" s="13">
        <v>85</v>
      </c>
      <c r="J242" s="14" t="s">
        <v>11</v>
      </c>
    </row>
    <row r="243" spans="1:10" ht="31.2">
      <c r="A243" s="7">
        <v>4495172</v>
      </c>
      <c r="B243" s="8" t="s">
        <v>421</v>
      </c>
      <c r="C243" s="8" t="s">
        <v>421</v>
      </c>
      <c r="D243" s="41" t="str">
        <f>HYPERLINK("https://catalog.archives.gov/search?q=*:*&amp;f.ancestorNaIds=4495172&amp;sort=naIdSort%20asc","Index to Passengers, Not Including Filipinos, Arriving at Honolulu, Hawaii, ca. 1900-ca. 1952")</f>
        <v>Index to Passengers, Not Including Filipinos, Arriving at Honolulu, Hawaii, ca. 1900-ca. 1952</v>
      </c>
      <c r="E243" s="12"/>
      <c r="F243" s="17" t="s">
        <v>14</v>
      </c>
      <c r="G243" s="11" t="s">
        <v>42</v>
      </c>
      <c r="H243" s="12"/>
      <c r="I243" s="13">
        <v>85</v>
      </c>
      <c r="J243" s="14" t="s">
        <v>17</v>
      </c>
    </row>
    <row r="244" spans="1:10" ht="46.8">
      <c r="A244" s="7">
        <v>4495176</v>
      </c>
      <c r="B244" s="8" t="s">
        <v>422</v>
      </c>
      <c r="C244" s="8" t="s">
        <v>422</v>
      </c>
      <c r="D244" s="28" t="s">
        <v>423</v>
      </c>
      <c r="E244" s="12"/>
      <c r="F244" s="17" t="s">
        <v>14</v>
      </c>
      <c r="G244" s="11" t="s">
        <v>42</v>
      </c>
      <c r="H244" s="12"/>
      <c r="I244" s="13">
        <v>85</v>
      </c>
      <c r="J244" s="14" t="s">
        <v>11</v>
      </c>
    </row>
    <row r="245" spans="1:10" ht="31.2">
      <c r="A245" s="7">
        <v>4497863</v>
      </c>
      <c r="B245" s="8" t="s">
        <v>424</v>
      </c>
      <c r="C245" s="8" t="s">
        <v>424</v>
      </c>
      <c r="D245" s="20" t="s">
        <v>425</v>
      </c>
      <c r="E245" s="12"/>
      <c r="F245" s="17" t="s">
        <v>14</v>
      </c>
      <c r="G245" s="12"/>
      <c r="H245" s="12"/>
      <c r="I245" s="13">
        <v>85</v>
      </c>
      <c r="J245" s="14" t="s">
        <v>75</v>
      </c>
    </row>
    <row r="246" spans="1:10" ht="46.8">
      <c r="A246" s="7">
        <v>4497875</v>
      </c>
      <c r="B246" s="8" t="s">
        <v>426</v>
      </c>
      <c r="C246" s="8" t="s">
        <v>426</v>
      </c>
      <c r="D246" s="28" t="s">
        <v>427</v>
      </c>
      <c r="E246" s="12"/>
      <c r="F246" s="12"/>
      <c r="G246" s="11" t="s">
        <v>42</v>
      </c>
      <c r="H246" s="12"/>
      <c r="I246" s="13">
        <v>85</v>
      </c>
      <c r="J246" s="14" t="s">
        <v>11</v>
      </c>
    </row>
    <row r="247" spans="1:10" ht="46.8">
      <c r="A247" s="7">
        <v>4497867</v>
      </c>
      <c r="B247" s="8" t="s">
        <v>428</v>
      </c>
      <c r="C247" s="8" t="s">
        <v>428</v>
      </c>
      <c r="D247" s="28" t="s">
        <v>429</v>
      </c>
      <c r="E247" s="12"/>
      <c r="F247" s="17" t="s">
        <v>14</v>
      </c>
      <c r="G247" s="11" t="str">
        <f>HYPERLINK("https://www.familysearch.org/search/catalog/2822765?availability=Family%20History%20Library","FamilySearch.org")</f>
        <v>FamilySearch.org</v>
      </c>
      <c r="H247" s="12"/>
      <c r="I247" s="13">
        <v>85</v>
      </c>
      <c r="J247" s="14" t="s">
        <v>11</v>
      </c>
    </row>
    <row r="248" spans="1:10" ht="31.2">
      <c r="A248" s="7">
        <v>4477224</v>
      </c>
      <c r="B248" s="8" t="s">
        <v>430</v>
      </c>
      <c r="C248" s="8" t="s">
        <v>430</v>
      </c>
      <c r="D248" s="40" t="s">
        <v>431</v>
      </c>
      <c r="E248" s="12"/>
      <c r="F248" s="16" t="s">
        <v>14</v>
      </c>
      <c r="G248" s="11" t="s">
        <v>42</v>
      </c>
      <c r="H248" s="12"/>
      <c r="I248" s="13">
        <v>85</v>
      </c>
      <c r="J248" s="14" t="s">
        <v>11</v>
      </c>
    </row>
    <row r="249" spans="1:10" ht="46.8">
      <c r="A249" s="7">
        <v>4497925</v>
      </c>
      <c r="B249" s="8" t="s">
        <v>432</v>
      </c>
      <c r="C249" s="8" t="s">
        <v>432</v>
      </c>
      <c r="D249" s="28" t="s">
        <v>433</v>
      </c>
      <c r="E249" s="12"/>
      <c r="F249" s="17" t="s">
        <v>14</v>
      </c>
      <c r="G249" s="11" t="s">
        <v>42</v>
      </c>
      <c r="H249" s="12"/>
      <c r="I249" s="13">
        <v>85</v>
      </c>
      <c r="J249" s="14" t="s">
        <v>11</v>
      </c>
    </row>
    <row r="250" spans="1:10" ht="46.8">
      <c r="A250" s="7">
        <v>4497929</v>
      </c>
      <c r="B250" s="8" t="s">
        <v>434</v>
      </c>
      <c r="C250" s="8" t="s">
        <v>434</v>
      </c>
      <c r="D250" s="28" t="s">
        <v>435</v>
      </c>
      <c r="E250" s="12"/>
      <c r="F250" s="12"/>
      <c r="G250" s="11" t="s">
        <v>42</v>
      </c>
      <c r="H250" s="12"/>
      <c r="I250" s="13">
        <v>85</v>
      </c>
      <c r="J250" s="14" t="s">
        <v>11</v>
      </c>
    </row>
    <row r="251" spans="1:10" ht="46.8">
      <c r="A251" s="7">
        <v>4439118</v>
      </c>
      <c r="B251" s="8" t="s">
        <v>436</v>
      </c>
      <c r="C251" s="8" t="s">
        <v>436</v>
      </c>
      <c r="D251" s="28" t="s">
        <v>437</v>
      </c>
      <c r="E251" s="12"/>
      <c r="F251" s="17" t="s">
        <v>14</v>
      </c>
      <c r="G251" s="11" t="str">
        <f>HYPERLINK("https://www.familysearch.org/search/catalog/2822768?availability=Family%20History%20Library","FamilySearch.org")</f>
        <v>FamilySearch.org</v>
      </c>
      <c r="H251" s="12"/>
      <c r="I251" s="13">
        <v>85</v>
      </c>
      <c r="J251" s="14" t="s">
        <v>11</v>
      </c>
    </row>
    <row r="252" spans="1:10" ht="31.2">
      <c r="A252" s="7">
        <v>49276534</v>
      </c>
      <c r="B252" s="8" t="s">
        <v>438</v>
      </c>
      <c r="C252" s="8" t="s">
        <v>438</v>
      </c>
      <c r="D252" s="28" t="s">
        <v>439</v>
      </c>
      <c r="E252" s="12"/>
      <c r="F252" s="17" t="s">
        <v>14</v>
      </c>
      <c r="G252" s="12"/>
      <c r="H252" s="12"/>
      <c r="I252" s="13">
        <v>85</v>
      </c>
      <c r="J252" s="14" t="s">
        <v>11</v>
      </c>
    </row>
    <row r="253" spans="1:10" ht="31.2">
      <c r="A253" s="7">
        <v>4497943</v>
      </c>
      <c r="B253" s="8" t="s">
        <v>440</v>
      </c>
      <c r="C253" s="8" t="s">
        <v>440</v>
      </c>
      <c r="D253" s="28" t="s">
        <v>441</v>
      </c>
      <c r="E253" s="12"/>
      <c r="F253" s="12"/>
      <c r="G253" s="11" t="s">
        <v>42</v>
      </c>
      <c r="H253" s="12"/>
      <c r="I253" s="13">
        <v>85</v>
      </c>
      <c r="J253" s="14" t="s">
        <v>11</v>
      </c>
    </row>
    <row r="254" spans="1:10" ht="31.2">
      <c r="A254" s="7">
        <v>2574390</v>
      </c>
      <c r="B254" s="8" t="s">
        <v>442</v>
      </c>
      <c r="C254" s="8" t="s">
        <v>442</v>
      </c>
      <c r="D254" s="28" t="s">
        <v>443</v>
      </c>
      <c r="E254" s="12"/>
      <c r="F254" s="11" t="s">
        <v>14</v>
      </c>
      <c r="G254" s="11" t="s">
        <v>42</v>
      </c>
      <c r="H254" s="12"/>
      <c r="I254" s="13">
        <v>85</v>
      </c>
      <c r="J254" s="14" t="s">
        <v>17</v>
      </c>
    </row>
    <row r="255" spans="1:10" ht="62.4">
      <c r="A255" s="7" t="s">
        <v>444</v>
      </c>
      <c r="B255" s="8" t="s">
        <v>445</v>
      </c>
      <c r="C255" s="8" t="s">
        <v>445</v>
      </c>
      <c r="D255" s="28" t="s">
        <v>446</v>
      </c>
      <c r="E255" s="12"/>
      <c r="F255" s="17" t="s">
        <v>14</v>
      </c>
      <c r="G255" s="11" t="s">
        <v>42</v>
      </c>
      <c r="H255" s="12"/>
      <c r="I255" s="13">
        <v>85</v>
      </c>
      <c r="J255" s="14" t="s">
        <v>11</v>
      </c>
    </row>
    <row r="256" spans="1:10" ht="31.2">
      <c r="A256" s="7">
        <v>4492697</v>
      </c>
      <c r="B256" s="8" t="s">
        <v>447</v>
      </c>
      <c r="C256" s="8" t="s">
        <v>447</v>
      </c>
      <c r="D256" s="20" t="s">
        <v>448</v>
      </c>
      <c r="E256" s="12"/>
      <c r="F256" s="12"/>
      <c r="G256" s="11" t="s">
        <v>42</v>
      </c>
      <c r="H256" s="12"/>
      <c r="I256" s="13">
        <v>85</v>
      </c>
      <c r="J256" s="14" t="s">
        <v>75</v>
      </c>
    </row>
    <row r="257" spans="1:10" ht="46.8">
      <c r="A257" s="7">
        <v>4499005</v>
      </c>
      <c r="B257" s="8" t="s">
        <v>449</v>
      </c>
      <c r="C257" s="8" t="s">
        <v>449</v>
      </c>
      <c r="D257" s="28" t="s">
        <v>450</v>
      </c>
      <c r="E257" s="12"/>
      <c r="F257" s="17" t="s">
        <v>14</v>
      </c>
      <c r="G257" s="11" t="str">
        <f>HYPERLINK("https://www.familysearch.org/search/catalog/2822779?availability=Family%20History%20Library","FamilySearch.org")</f>
        <v>FamilySearch.org</v>
      </c>
      <c r="H257" s="12"/>
      <c r="I257" s="13">
        <v>85</v>
      </c>
      <c r="J257" s="14" t="s">
        <v>11</v>
      </c>
    </row>
    <row r="258" spans="1:10" ht="46.8">
      <c r="A258" s="7">
        <v>4441521</v>
      </c>
      <c r="B258" s="8" t="s">
        <v>451</v>
      </c>
      <c r="C258" s="8" t="s">
        <v>451</v>
      </c>
      <c r="D258" s="20" t="s">
        <v>452</v>
      </c>
      <c r="E258" s="12"/>
      <c r="F258" s="17" t="s">
        <v>14</v>
      </c>
      <c r="G258" s="12"/>
      <c r="H258" s="12"/>
      <c r="I258" s="13">
        <v>85</v>
      </c>
      <c r="J258" s="14" t="s">
        <v>75</v>
      </c>
    </row>
    <row r="259" spans="1:10" ht="31.2">
      <c r="A259" s="7">
        <v>4499046</v>
      </c>
      <c r="B259" s="8" t="s">
        <v>453</v>
      </c>
      <c r="C259" s="8" t="s">
        <v>453</v>
      </c>
      <c r="D259" s="28" t="s">
        <v>454</v>
      </c>
      <c r="E259" s="12"/>
      <c r="F259" s="17" t="s">
        <v>14</v>
      </c>
      <c r="G259" s="11" t="str">
        <f>HYPERLINK("https://www.familysearch.org/search/catalog/2822774?availability=Family%20History%20Library","FamilySearch.org")</f>
        <v>FamilySearch.org</v>
      </c>
      <c r="H259" s="12"/>
      <c r="I259" s="13">
        <v>85</v>
      </c>
      <c r="J259" s="14" t="s">
        <v>11</v>
      </c>
    </row>
    <row r="260" spans="1:10" ht="46.8">
      <c r="A260" s="7">
        <v>1938393</v>
      </c>
      <c r="B260" s="8" t="s">
        <v>455</v>
      </c>
      <c r="C260" s="8" t="s">
        <v>455</v>
      </c>
      <c r="D260" s="28" t="s">
        <v>456</v>
      </c>
      <c r="E260" s="12"/>
      <c r="F260" s="11" t="s">
        <v>14</v>
      </c>
      <c r="G260" s="11" t="str">
        <f>HYPERLINK("https://www.familysearch.org/search/catalog/3160697?availability=Family%20History%20Library","FamilySearch.org")</f>
        <v>FamilySearch.org</v>
      </c>
      <c r="H260" s="12"/>
      <c r="I260" s="13">
        <v>85</v>
      </c>
      <c r="J260" s="14" t="s">
        <v>11</v>
      </c>
    </row>
    <row r="261" spans="1:10" ht="46.8">
      <c r="A261" s="7">
        <v>4477215</v>
      </c>
      <c r="B261" s="8" t="s">
        <v>457</v>
      </c>
      <c r="C261" s="8" t="s">
        <v>457</v>
      </c>
      <c r="D261" s="28" t="s">
        <v>458</v>
      </c>
      <c r="E261" s="12"/>
      <c r="F261" s="17" t="s">
        <v>14</v>
      </c>
      <c r="G261" s="11" t="s">
        <v>42</v>
      </c>
      <c r="H261" s="12"/>
      <c r="I261" s="13">
        <v>85</v>
      </c>
      <c r="J261" s="14" t="s">
        <v>11</v>
      </c>
    </row>
    <row r="262" spans="1:10" ht="46.8">
      <c r="A262" s="7">
        <v>4499068</v>
      </c>
      <c r="B262" s="8" t="s">
        <v>459</v>
      </c>
      <c r="C262" s="8" t="s">
        <v>459</v>
      </c>
      <c r="D262" s="28" t="s">
        <v>460</v>
      </c>
      <c r="E262" s="12"/>
      <c r="F262" s="17" t="s">
        <v>14</v>
      </c>
      <c r="G262" s="11" t="str">
        <f>HYPERLINK("https://www.familysearch.org/search/catalog/3160699?availability=Family%20History%20Library","FamilySearch.org")</f>
        <v>FamilySearch.org</v>
      </c>
      <c r="H262" s="12"/>
      <c r="I262" s="13">
        <v>85</v>
      </c>
      <c r="J262" s="14" t="s">
        <v>11</v>
      </c>
    </row>
    <row r="263" spans="1:10" ht="62.4">
      <c r="A263" s="7">
        <v>4510120</v>
      </c>
      <c r="B263" s="8" t="s">
        <v>461</v>
      </c>
      <c r="C263" s="8" t="s">
        <v>461</v>
      </c>
      <c r="D263" s="28" t="s">
        <v>462</v>
      </c>
      <c r="E263" s="12"/>
      <c r="F263" s="17" t="s">
        <v>14</v>
      </c>
      <c r="G263" s="11" t="s">
        <v>42</v>
      </c>
      <c r="H263" s="12"/>
      <c r="I263" s="13">
        <v>85</v>
      </c>
      <c r="J263" s="14" t="s">
        <v>11</v>
      </c>
    </row>
    <row r="264" spans="1:10" ht="46.8">
      <c r="A264" s="7">
        <v>4522431</v>
      </c>
      <c r="B264" s="8" t="s">
        <v>463</v>
      </c>
      <c r="C264" s="8" t="s">
        <v>463</v>
      </c>
      <c r="D264" s="28" t="s">
        <v>464</v>
      </c>
      <c r="E264" s="12"/>
      <c r="F264" s="12"/>
      <c r="G264" s="11" t="s">
        <v>42</v>
      </c>
      <c r="H264" s="12"/>
      <c r="I264" s="13">
        <v>85</v>
      </c>
      <c r="J264" s="14" t="s">
        <v>11</v>
      </c>
    </row>
    <row r="265" spans="1:10" ht="46.8">
      <c r="A265" s="7">
        <v>4522821</v>
      </c>
      <c r="B265" s="8" t="s">
        <v>465</v>
      </c>
      <c r="C265" s="8" t="s">
        <v>465</v>
      </c>
      <c r="D265" s="28" t="s">
        <v>466</v>
      </c>
      <c r="E265" s="12"/>
      <c r="F265" s="17" t="s">
        <v>14</v>
      </c>
      <c r="G265" s="11" t="str">
        <f>HYPERLINK("https://www.familysearch.org/search/catalog/3160739?availability=Family%20History%20Library","FamilySearch.org")</f>
        <v>FamilySearch.org</v>
      </c>
      <c r="H265" s="12"/>
      <c r="I265" s="13">
        <v>85</v>
      </c>
      <c r="J265" s="14" t="s">
        <v>11</v>
      </c>
    </row>
    <row r="266" spans="1:10" ht="46.8">
      <c r="A266" s="7">
        <v>4506369</v>
      </c>
      <c r="B266" s="8" t="s">
        <v>467</v>
      </c>
      <c r="C266" s="8" t="s">
        <v>467</v>
      </c>
      <c r="D266" s="28" t="s">
        <v>468</v>
      </c>
      <c r="E266" s="12"/>
      <c r="F266" s="12"/>
      <c r="G266" s="11" t="s">
        <v>42</v>
      </c>
      <c r="H266" s="12"/>
      <c r="I266" s="13">
        <v>85</v>
      </c>
      <c r="J266" s="14" t="s">
        <v>11</v>
      </c>
    </row>
    <row r="267" spans="1:10" ht="31.2">
      <c r="A267" s="7">
        <v>4477074</v>
      </c>
      <c r="B267" s="8" t="s">
        <v>469</v>
      </c>
      <c r="C267" s="8" t="s">
        <v>469</v>
      </c>
      <c r="D267" s="28" t="s">
        <v>470</v>
      </c>
      <c r="E267" s="12"/>
      <c r="F267" s="12"/>
      <c r="G267" s="11" t="s">
        <v>42</v>
      </c>
      <c r="H267" s="12"/>
      <c r="I267" s="13">
        <v>85</v>
      </c>
      <c r="J267" s="14" t="s">
        <v>11</v>
      </c>
    </row>
    <row r="268" spans="1:10" ht="46.8">
      <c r="A268" s="7">
        <v>3887283</v>
      </c>
      <c r="B268" s="8" t="s">
        <v>471</v>
      </c>
      <c r="C268" s="8" t="s">
        <v>471</v>
      </c>
      <c r="D268" s="20" t="s">
        <v>472</v>
      </c>
      <c r="E268" s="12"/>
      <c r="F268" s="11" t="str">
        <f>HYPERLINK("https://search.ancestryinstitution.com/search/db.aspx?dbid=1082","Ancestry.com")</f>
        <v>Ancestry.com</v>
      </c>
      <c r="G268" s="11" t="s">
        <v>42</v>
      </c>
      <c r="H268" s="12"/>
      <c r="I268" s="13">
        <v>85</v>
      </c>
      <c r="J268" s="14" t="s">
        <v>75</v>
      </c>
    </row>
    <row r="269" spans="1:10" ht="46.8">
      <c r="A269" s="7">
        <v>4492722</v>
      </c>
      <c r="B269" s="8" t="s">
        <v>473</v>
      </c>
      <c r="C269" s="8" t="s">
        <v>473</v>
      </c>
      <c r="D269" s="28" t="s">
        <v>474</v>
      </c>
      <c r="E269" s="12"/>
      <c r="F269" s="16" t="s">
        <v>14</v>
      </c>
      <c r="G269" s="12"/>
      <c r="H269" s="12"/>
      <c r="I269" s="13">
        <v>85</v>
      </c>
      <c r="J269" s="14" t="s">
        <v>11</v>
      </c>
    </row>
    <row r="270" spans="1:10" ht="31.2">
      <c r="A270" s="7">
        <v>4492477</v>
      </c>
      <c r="B270" s="8" t="s">
        <v>475</v>
      </c>
      <c r="C270" s="8" t="s">
        <v>475</v>
      </c>
      <c r="D270" s="28" t="s">
        <v>476</v>
      </c>
      <c r="E270" s="12"/>
      <c r="F270" s="11" t="str">
        <f>HYPERLINK("https://search.ancestryinstitution.com/aird/search/db.aspx?dbid=1075","Ancestry.com")</f>
        <v>Ancestry.com</v>
      </c>
      <c r="G270" s="11" t="str">
        <f>HYPERLINK("https://www.familysearch.org/search/catalog/2822777?availability=Family%20History%20Library","FamilySearch.org")</f>
        <v>FamilySearch.org</v>
      </c>
      <c r="H270" s="12"/>
      <c r="I270" s="13">
        <v>85</v>
      </c>
      <c r="J270" s="14" t="s">
        <v>17</v>
      </c>
    </row>
    <row r="271" spans="1:10" ht="31.2">
      <c r="A271" s="7">
        <v>4492484</v>
      </c>
      <c r="B271" s="8" t="s">
        <v>477</v>
      </c>
      <c r="C271" s="8" t="s">
        <v>477</v>
      </c>
      <c r="D271" s="28" t="s">
        <v>478</v>
      </c>
      <c r="E271" s="12"/>
      <c r="F271" s="17" t="s">
        <v>14</v>
      </c>
      <c r="G271" s="11" t="str">
        <f>HYPERLINK("https://www.familysearch.org/search/catalog/2822775?availability=Family%20History%20Library","FamilySearch.org")</f>
        <v>FamilySearch.org</v>
      </c>
      <c r="H271" s="12"/>
      <c r="I271" s="13">
        <v>85</v>
      </c>
      <c r="J271" s="14" t="s">
        <v>11</v>
      </c>
    </row>
    <row r="272" spans="1:10" ht="31.2">
      <c r="A272" s="7">
        <v>4492658</v>
      </c>
      <c r="B272" s="8" t="s">
        <v>479</v>
      </c>
      <c r="C272" s="8" t="s">
        <v>479</v>
      </c>
      <c r="D272" s="28" t="s">
        <v>480</v>
      </c>
      <c r="E272" s="12"/>
      <c r="F272" s="12"/>
      <c r="G272" s="11" t="s">
        <v>42</v>
      </c>
      <c r="H272" s="12"/>
      <c r="I272" s="13">
        <v>85</v>
      </c>
      <c r="J272" s="14" t="s">
        <v>11</v>
      </c>
    </row>
    <row r="273" spans="1:10" ht="46.8">
      <c r="A273" s="7">
        <v>4525485</v>
      </c>
      <c r="B273" s="8" t="s">
        <v>481</v>
      </c>
      <c r="C273" s="8" t="s">
        <v>481</v>
      </c>
      <c r="D273" s="28" t="s">
        <v>482</v>
      </c>
      <c r="E273" s="12"/>
      <c r="F273" s="17" t="s">
        <v>14</v>
      </c>
      <c r="G273" s="11" t="str">
        <f>HYPERLINK("https://www.familysearch.org/search/catalog/2426329","FamilySearch.org")</f>
        <v>FamilySearch.org</v>
      </c>
      <c r="H273" s="12"/>
      <c r="I273" s="13">
        <v>85</v>
      </c>
      <c r="J273" s="14" t="s">
        <v>11</v>
      </c>
    </row>
    <row r="274" spans="1:10" ht="62.4">
      <c r="A274" s="7">
        <v>4477885</v>
      </c>
      <c r="B274" s="8" t="s">
        <v>483</v>
      </c>
      <c r="C274" s="8" t="s">
        <v>483</v>
      </c>
      <c r="D274" s="28" t="s">
        <v>484</v>
      </c>
      <c r="E274" s="12"/>
      <c r="F274" s="16" t="s">
        <v>14</v>
      </c>
      <c r="G274" s="12"/>
      <c r="H274" s="12"/>
      <c r="I274" s="13">
        <v>85</v>
      </c>
      <c r="J274" s="14" t="s">
        <v>11</v>
      </c>
    </row>
    <row r="275" spans="1:10" ht="46.8">
      <c r="A275" s="7">
        <v>4492730</v>
      </c>
      <c r="B275" s="8" t="s">
        <v>485</v>
      </c>
      <c r="C275" s="8" t="s">
        <v>485</v>
      </c>
      <c r="D275" s="20" t="s">
        <v>486</v>
      </c>
      <c r="E275" s="12"/>
      <c r="F275" s="11" t="str">
        <f>HYPERLINK("https://search.ancestryinstitution.com/aird/search/db.aspx?dbid=1227","Ancestry.com")</f>
        <v>Ancestry.com</v>
      </c>
      <c r="G275" s="11" t="str">
        <f>HYPERLINK("https://www.familysearch.org/search/catalog/2822765?availability=Family%20History%20Library","FamilySearch.org")</f>
        <v>FamilySearch.org</v>
      </c>
      <c r="H275" s="12"/>
      <c r="I275" s="13">
        <v>85</v>
      </c>
      <c r="J275" s="14" t="s">
        <v>75</v>
      </c>
    </row>
    <row r="276" spans="1:10" ht="78">
      <c r="A276" s="7">
        <v>4525595</v>
      </c>
      <c r="B276" s="8" t="s">
        <v>487</v>
      </c>
      <c r="C276" s="8" t="s">
        <v>487</v>
      </c>
      <c r="D276" s="28" t="s">
        <v>488</v>
      </c>
      <c r="E276" s="12"/>
      <c r="F276" s="12"/>
      <c r="G276" s="11" t="s">
        <v>42</v>
      </c>
      <c r="H276" s="12"/>
      <c r="I276" s="13">
        <v>85</v>
      </c>
      <c r="J276" s="14" t="s">
        <v>11</v>
      </c>
    </row>
    <row r="277" spans="1:10" ht="46.8">
      <c r="A277" s="7">
        <v>4526571</v>
      </c>
      <c r="B277" s="8" t="s">
        <v>489</v>
      </c>
      <c r="C277" s="8" t="s">
        <v>489</v>
      </c>
      <c r="D277" s="28" t="s">
        <v>490</v>
      </c>
      <c r="E277" s="12"/>
      <c r="F277" s="11"/>
      <c r="G277" s="11" t="str">
        <f>HYPERLINK("https://www.familysearch.org/search/catalog/2526183?availability=Family%20History%20Library","FamilySearch.org")</f>
        <v>FamilySearch.org</v>
      </c>
      <c r="H277" s="12"/>
      <c r="I277" s="13"/>
      <c r="J277" s="14" t="s">
        <v>11</v>
      </c>
    </row>
    <row r="278" spans="1:10" ht="31.2">
      <c r="A278" s="7">
        <v>4477083</v>
      </c>
      <c r="B278" s="8" t="s">
        <v>491</v>
      </c>
      <c r="C278" s="8" t="s">
        <v>491</v>
      </c>
      <c r="D278" s="28" t="s">
        <v>492</v>
      </c>
      <c r="E278" s="12"/>
      <c r="F278" s="16" t="s">
        <v>14</v>
      </c>
      <c r="G278" s="11" t="s">
        <v>42</v>
      </c>
      <c r="H278" s="12"/>
      <c r="I278" s="13">
        <v>85</v>
      </c>
      <c r="J278" s="14" t="s">
        <v>11</v>
      </c>
    </row>
    <row r="279" spans="1:10" ht="46.8">
      <c r="A279" s="7">
        <v>3931198</v>
      </c>
      <c r="B279" s="8" t="s">
        <v>493</v>
      </c>
      <c r="C279" s="8" t="s">
        <v>493</v>
      </c>
      <c r="D279" s="20" t="s">
        <v>494</v>
      </c>
      <c r="E279" s="12"/>
      <c r="F279" s="17" t="s">
        <v>14</v>
      </c>
      <c r="G279" s="12"/>
      <c r="H279" s="12"/>
      <c r="I279" s="13">
        <v>85</v>
      </c>
      <c r="J279" s="14" t="s">
        <v>75</v>
      </c>
    </row>
    <row r="280" spans="1:10" ht="46.8">
      <c r="A280" s="7">
        <v>3939303</v>
      </c>
      <c r="B280" s="8" t="s">
        <v>495</v>
      </c>
      <c r="C280" s="8" t="s">
        <v>495</v>
      </c>
      <c r="D280" s="28" t="s">
        <v>496</v>
      </c>
      <c r="E280" s="12"/>
      <c r="F280" s="16" t="s">
        <v>14</v>
      </c>
      <c r="G280" s="12"/>
      <c r="H280" s="12"/>
      <c r="I280" s="13">
        <v>85</v>
      </c>
      <c r="J280" s="14" t="s">
        <v>11</v>
      </c>
    </row>
    <row r="281" spans="1:10" ht="46.8">
      <c r="A281" s="7">
        <v>4042477</v>
      </c>
      <c r="B281" s="8" t="s">
        <v>497</v>
      </c>
      <c r="C281" s="8" t="s">
        <v>497</v>
      </c>
      <c r="D281" s="28" t="s">
        <v>498</v>
      </c>
      <c r="E281" s="12"/>
      <c r="F281" s="16" t="s">
        <v>14</v>
      </c>
      <c r="G281" s="12"/>
      <c r="H281" s="12"/>
      <c r="I281" s="13">
        <v>85</v>
      </c>
      <c r="J281" s="14" t="s">
        <v>11</v>
      </c>
    </row>
    <row r="282" spans="1:10" ht="31.2">
      <c r="A282" s="7">
        <v>4477836</v>
      </c>
      <c r="B282" s="8" t="s">
        <v>499</v>
      </c>
      <c r="C282" s="8" t="s">
        <v>499</v>
      </c>
      <c r="D282" s="28" t="s">
        <v>500</v>
      </c>
      <c r="E282" s="12"/>
      <c r="F282" s="12"/>
      <c r="G282" s="11" t="str">
        <f>HYPERLINK("https://www.familysearch.org/search/catalog/2526178?availability=Family%20History%20Library","FamilySearch.org")</f>
        <v>FamilySearch.org</v>
      </c>
      <c r="H282" s="12"/>
      <c r="I282" s="13">
        <v>85</v>
      </c>
      <c r="J282" s="14" t="s">
        <v>11</v>
      </c>
    </row>
    <row r="283" spans="1:10" ht="31.2">
      <c r="A283" s="7">
        <v>4644598</v>
      </c>
      <c r="B283" s="8" t="s">
        <v>501</v>
      </c>
      <c r="C283" s="8" t="s">
        <v>501</v>
      </c>
      <c r="D283" s="28" t="s">
        <v>502</v>
      </c>
      <c r="E283" s="12"/>
      <c r="F283" s="11" t="str">
        <f>HYPERLINK("https://search.ancestryinstitution.com/aird/search/db.aspx?dbid=1082","Ancestry.com")</f>
        <v>Ancestry.com</v>
      </c>
      <c r="G283" s="11" t="str">
        <f>HYPERLINK("https://www.familysearch.org/search/catalog/2526188","FamilySearch.org")</f>
        <v>FamilySearch.org</v>
      </c>
      <c r="H283" s="12"/>
      <c r="I283" s="13">
        <v>85</v>
      </c>
      <c r="J283" s="14" t="s">
        <v>11</v>
      </c>
    </row>
    <row r="284" spans="1:10" ht="31.2">
      <c r="A284" s="7">
        <v>3955399</v>
      </c>
      <c r="B284" s="8" t="s">
        <v>503</v>
      </c>
      <c r="C284" s="8" t="s">
        <v>503</v>
      </c>
      <c r="D284" s="40" t="s">
        <v>504</v>
      </c>
      <c r="E284" s="12"/>
      <c r="F284" s="16" t="s">
        <v>14</v>
      </c>
      <c r="G284" s="42" t="s">
        <v>42</v>
      </c>
      <c r="H284" s="12"/>
      <c r="I284" s="13">
        <v>85</v>
      </c>
      <c r="J284" s="14" t="s">
        <v>11</v>
      </c>
    </row>
    <row r="285" spans="1:10" ht="31.2">
      <c r="A285" s="7">
        <v>4039472</v>
      </c>
      <c r="B285" s="8" t="s">
        <v>505</v>
      </c>
      <c r="C285" s="8" t="s">
        <v>505</v>
      </c>
      <c r="D285" s="40" t="s">
        <v>506</v>
      </c>
      <c r="E285" s="12"/>
      <c r="F285" s="16" t="s">
        <v>14</v>
      </c>
      <c r="G285" s="11" t="s">
        <v>42</v>
      </c>
      <c r="H285" s="12"/>
      <c r="I285" s="13">
        <v>85</v>
      </c>
      <c r="J285" s="14" t="s">
        <v>11</v>
      </c>
    </row>
    <row r="286" spans="1:10" ht="46.8">
      <c r="A286" s="7">
        <v>4051421</v>
      </c>
      <c r="B286" s="8" t="s">
        <v>507</v>
      </c>
      <c r="C286" s="8" t="s">
        <v>507</v>
      </c>
      <c r="D286" s="40" t="s">
        <v>508</v>
      </c>
      <c r="E286" s="12"/>
      <c r="F286" s="16" t="s">
        <v>14</v>
      </c>
      <c r="G286" s="11" t="str">
        <f>HYPERLINK("https://www.familysearch.org/search/catalog/3160706?availability=Family%20History%20Library","FamilySearch.org")</f>
        <v>FamilySearch.org</v>
      </c>
      <c r="H286" s="12"/>
      <c r="I286" s="13">
        <v>85</v>
      </c>
      <c r="J286" s="14" t="s">
        <v>11</v>
      </c>
    </row>
    <row r="287" spans="1:10" ht="31.2">
      <c r="A287" s="7">
        <v>3997688</v>
      </c>
      <c r="B287" s="8" t="s">
        <v>509</v>
      </c>
      <c r="C287" s="8" t="s">
        <v>509</v>
      </c>
      <c r="D287" s="28" t="s">
        <v>510</v>
      </c>
      <c r="E287" s="12"/>
      <c r="F287" s="12"/>
      <c r="G287" s="11" t="s">
        <v>42</v>
      </c>
      <c r="H287" s="12"/>
      <c r="I287" s="13">
        <v>85</v>
      </c>
      <c r="J287" s="14" t="s">
        <v>11</v>
      </c>
    </row>
    <row r="288" spans="1:10" ht="31.2">
      <c r="A288" s="7">
        <v>4477073</v>
      </c>
      <c r="B288" s="8" t="s">
        <v>511</v>
      </c>
      <c r="C288" s="8" t="s">
        <v>511</v>
      </c>
      <c r="D288" s="28" t="s">
        <v>512</v>
      </c>
      <c r="E288" s="12"/>
      <c r="F288" s="16" t="s">
        <v>14</v>
      </c>
      <c r="G288" s="11" t="s">
        <v>42</v>
      </c>
      <c r="H288" s="12"/>
      <c r="I288" s="13">
        <v>85</v>
      </c>
      <c r="J288" s="14" t="s">
        <v>11</v>
      </c>
    </row>
    <row r="289" spans="1:10" ht="78">
      <c r="A289" s="7">
        <v>3887372</v>
      </c>
      <c r="B289" s="8" t="s">
        <v>513</v>
      </c>
      <c r="C289" s="8" t="s">
        <v>513</v>
      </c>
      <c r="D289" s="28" t="s">
        <v>514</v>
      </c>
      <c r="E289" s="12"/>
      <c r="F289" s="17" t="s">
        <v>14</v>
      </c>
      <c r="G289" s="11" t="s">
        <v>42</v>
      </c>
      <c r="H289" s="12"/>
      <c r="I289" s="13">
        <v>85</v>
      </c>
      <c r="J289" s="14" t="s">
        <v>11</v>
      </c>
    </row>
    <row r="290" spans="1:10" ht="31.2">
      <c r="A290" s="7">
        <v>3931215</v>
      </c>
      <c r="B290" s="8" t="s">
        <v>515</v>
      </c>
      <c r="C290" s="8" t="s">
        <v>515</v>
      </c>
      <c r="D290" s="40" t="s">
        <v>516</v>
      </c>
      <c r="E290" s="12"/>
      <c r="F290" s="16" t="s">
        <v>14</v>
      </c>
      <c r="G290" s="11" t="str">
        <f>HYPERLINK("https://www.familysearch.org/search/catalog/2526185?availability=Family%20History%20Library","FamilySearch.org")</f>
        <v>FamilySearch.org</v>
      </c>
      <c r="H290" s="12"/>
      <c r="I290" s="13">
        <v>85</v>
      </c>
      <c r="J290" s="14" t="s">
        <v>11</v>
      </c>
    </row>
    <row r="291" spans="1:10" ht="46.8">
      <c r="A291" s="7">
        <v>3929766</v>
      </c>
      <c r="B291" s="8" t="s">
        <v>517</v>
      </c>
      <c r="C291" s="8" t="s">
        <v>517</v>
      </c>
      <c r="D291" s="41" t="s">
        <v>518</v>
      </c>
      <c r="E291" s="12"/>
      <c r="F291" s="16" t="s">
        <v>14</v>
      </c>
      <c r="G291" s="11" t="str">
        <f>HYPERLINK("https://www.familysearch.org/search/catalog/3160690?availability=Family%20History%20Library","FamilySearch.org")</f>
        <v>FamilySearch.org</v>
      </c>
      <c r="H291" s="12"/>
      <c r="I291" s="13">
        <v>85</v>
      </c>
      <c r="J291" s="14" t="s">
        <v>11</v>
      </c>
    </row>
    <row r="292" spans="1:10" ht="31.2">
      <c r="A292" s="7">
        <v>4492725</v>
      </c>
      <c r="B292" s="8" t="s">
        <v>519</v>
      </c>
      <c r="C292" s="8" t="s">
        <v>519</v>
      </c>
      <c r="D292" s="28" t="s">
        <v>520</v>
      </c>
      <c r="E292" s="12"/>
      <c r="F292" s="12"/>
      <c r="G292" s="11" t="s">
        <v>42</v>
      </c>
      <c r="H292" s="12"/>
      <c r="I292" s="13">
        <v>85</v>
      </c>
      <c r="J292" s="14" t="s">
        <v>11</v>
      </c>
    </row>
    <row r="293" spans="1:10" ht="31.2">
      <c r="A293" s="7">
        <v>3997693</v>
      </c>
      <c r="B293" s="8" t="s">
        <v>521</v>
      </c>
      <c r="C293" s="8" t="s">
        <v>521</v>
      </c>
      <c r="D293" s="28" t="s">
        <v>522</v>
      </c>
      <c r="E293" s="12"/>
      <c r="F293" s="17" t="s">
        <v>14</v>
      </c>
      <c r="G293" s="11" t="str">
        <f>HYPERLINK("https://www.familysearch.org/search/catalog/3160698?availability=Family%20History%20Library","FamilySearch.org")</f>
        <v>FamilySearch.org</v>
      </c>
      <c r="H293" s="12"/>
      <c r="I293" s="13">
        <v>85</v>
      </c>
      <c r="J293" s="14" t="s">
        <v>11</v>
      </c>
    </row>
    <row r="294" spans="1:10" ht="31.2">
      <c r="A294" s="7">
        <v>4644669</v>
      </c>
      <c r="B294" s="8" t="s">
        <v>523</v>
      </c>
      <c r="C294" s="8" t="s">
        <v>523</v>
      </c>
      <c r="D294" s="41" t="s">
        <v>524</v>
      </c>
      <c r="E294" s="12"/>
      <c r="F294" s="16" t="s">
        <v>14</v>
      </c>
      <c r="G294" s="11" t="str">
        <f>HYPERLINK("https://www.familysearch.org/search/catalog/2526169?availability=Family%20History%20Library","FamilySearch.org")</f>
        <v>FamilySearch.org</v>
      </c>
      <c r="H294" s="12"/>
      <c r="I294" s="13">
        <v>85</v>
      </c>
      <c r="J294" s="14" t="s">
        <v>11</v>
      </c>
    </row>
    <row r="295" spans="1:10" ht="78">
      <c r="A295" s="7">
        <v>4051444</v>
      </c>
      <c r="B295" s="8" t="s">
        <v>525</v>
      </c>
      <c r="C295" s="8" t="s">
        <v>525</v>
      </c>
      <c r="D295" s="28" t="s">
        <v>526</v>
      </c>
      <c r="E295" s="12"/>
      <c r="F295" s="16" t="s">
        <v>14</v>
      </c>
      <c r="G295" s="11" t="s">
        <v>42</v>
      </c>
      <c r="H295" s="12"/>
      <c r="I295" s="13">
        <v>85</v>
      </c>
      <c r="J295" s="14" t="s">
        <v>11</v>
      </c>
    </row>
    <row r="296" spans="1:10" ht="46.8">
      <c r="A296" s="7">
        <v>55287615</v>
      </c>
      <c r="B296" s="8" t="s">
        <v>527</v>
      </c>
      <c r="C296" s="8" t="s">
        <v>527</v>
      </c>
      <c r="D296" s="20" t="s">
        <v>528</v>
      </c>
      <c r="E296" s="12"/>
      <c r="F296" s="17" t="s">
        <v>14</v>
      </c>
      <c r="G296" s="12"/>
      <c r="H296" s="12"/>
      <c r="I296" s="13">
        <v>29</v>
      </c>
      <c r="J296" s="14" t="s">
        <v>75</v>
      </c>
    </row>
    <row r="297" spans="1:10" ht="46.8">
      <c r="A297" s="7">
        <v>3902175</v>
      </c>
      <c r="B297" s="8" t="s">
        <v>529</v>
      </c>
      <c r="C297" s="8" t="s">
        <v>529</v>
      </c>
      <c r="D297" s="28" t="s">
        <v>530</v>
      </c>
      <c r="E297" s="12"/>
      <c r="F297" s="12"/>
      <c r="G297" s="11" t="s">
        <v>42</v>
      </c>
      <c r="H297" s="12"/>
      <c r="I297" s="13">
        <v>85</v>
      </c>
      <c r="J297" s="14" t="s">
        <v>11</v>
      </c>
    </row>
    <row r="298" spans="1:10" ht="31.2">
      <c r="A298" s="7">
        <v>3933476</v>
      </c>
      <c r="B298" s="8" t="s">
        <v>531</v>
      </c>
      <c r="C298" s="8" t="s">
        <v>531</v>
      </c>
      <c r="D298" s="40" t="s">
        <v>532</v>
      </c>
      <c r="E298" s="12"/>
      <c r="F298" s="16" t="s">
        <v>14</v>
      </c>
      <c r="G298" s="11" t="str">
        <f>HYPERLINK("https://www.familysearch.org/search/catalog/2442742?availability=Family%20History%20Library","FamilySearch.org")</f>
        <v>FamilySearch.org</v>
      </c>
      <c r="H298" s="12"/>
      <c r="I298" s="13">
        <v>85</v>
      </c>
      <c r="J298" s="14" t="s">
        <v>11</v>
      </c>
    </row>
    <row r="299" spans="1:10" ht="46.8">
      <c r="A299" s="7">
        <v>3950379</v>
      </c>
      <c r="B299" s="8" t="s">
        <v>533</v>
      </c>
      <c r="C299" s="8" t="s">
        <v>533</v>
      </c>
      <c r="D299" s="41" t="str">
        <f>HYPERLINK("https://catalog.archives.gov/search?q=a3472&amp;f.ancestorNaIds=3950379","Passenger Lists, 1929-1954, and Crew Lists, 1941-1954, of Airplanes Arriving at San Diego, California")</f>
        <v>Passenger Lists, 1929-1954, and Crew Lists, 1941-1954, of Airplanes Arriving at San Diego, California</v>
      </c>
      <c r="E299" s="12"/>
      <c r="F299" s="17" t="s">
        <v>14</v>
      </c>
      <c r="G299" s="11" t="s">
        <v>42</v>
      </c>
      <c r="H299" s="12"/>
      <c r="I299" s="13">
        <v>85</v>
      </c>
      <c r="J299" s="14" t="s">
        <v>11</v>
      </c>
    </row>
    <row r="300" spans="1:10" ht="31.2">
      <c r="A300" s="7">
        <v>4005566</v>
      </c>
      <c r="B300" s="8" t="s">
        <v>534</v>
      </c>
      <c r="C300" s="8" t="s">
        <v>534</v>
      </c>
      <c r="D300" s="28" t="s">
        <v>535</v>
      </c>
      <c r="E300" s="12"/>
      <c r="F300" s="12"/>
      <c r="G300" s="11" t="str">
        <f>HYPERLINK("https://familysearch.org/search/collection/2438215","FamilySearch.org")</f>
        <v>FamilySearch.org</v>
      </c>
      <c r="H300" s="12"/>
      <c r="I300" s="13">
        <v>85</v>
      </c>
      <c r="J300" s="14" t="s">
        <v>11</v>
      </c>
    </row>
    <row r="301" spans="1:10" ht="31.2">
      <c r="A301" s="7">
        <v>4655422</v>
      </c>
      <c r="B301" s="8" t="s">
        <v>536</v>
      </c>
      <c r="C301" s="8" t="s">
        <v>536</v>
      </c>
      <c r="D301" s="28" t="s">
        <v>537</v>
      </c>
      <c r="E301" s="12"/>
      <c r="F301" s="16" t="s">
        <v>14</v>
      </c>
      <c r="G301" s="11" t="str">
        <f>HYPERLINK("https://www.familysearch.org/search/catalog/3160730?availability=Family%20History%20Library","FamilySearch.org")</f>
        <v>FamilySearch.org</v>
      </c>
      <c r="H301" s="12"/>
      <c r="I301" s="13">
        <v>85</v>
      </c>
      <c r="J301" s="14" t="s">
        <v>11</v>
      </c>
    </row>
    <row r="302" spans="1:10" ht="31.2">
      <c r="A302" s="7">
        <v>3965505</v>
      </c>
      <c r="B302" s="8" t="s">
        <v>538</v>
      </c>
      <c r="C302" s="8" t="s">
        <v>538</v>
      </c>
      <c r="D302" s="30" t="s">
        <v>539</v>
      </c>
      <c r="E302" s="12"/>
      <c r="F302" s="24" t="str">
        <f>HYPERLINK("https://www.ancestry.com/search/collections/philadelphiapl/","Ancestry.com")</f>
        <v>Ancestry.com</v>
      </c>
      <c r="G302" s="12"/>
      <c r="H302" s="12"/>
      <c r="I302" s="13">
        <v>85</v>
      </c>
      <c r="J302" s="14" t="s">
        <v>75</v>
      </c>
    </row>
    <row r="303" spans="1:10" ht="78">
      <c r="A303" s="7">
        <v>3968747</v>
      </c>
      <c r="B303" s="8" t="s">
        <v>540</v>
      </c>
      <c r="C303" s="8" t="s">
        <v>540</v>
      </c>
      <c r="D303" s="28" t="s">
        <v>541</v>
      </c>
      <c r="E303" s="12"/>
      <c r="F303" s="11" t="str">
        <f>HYPERLINK("https://search.ancestryinstitution.com/aird/search/db.aspx?dbid=1075","Ancestry.com")</f>
        <v>Ancestry.com</v>
      </c>
      <c r="G303" s="12"/>
      <c r="H303" s="12"/>
      <c r="I303" s="13">
        <v>85</v>
      </c>
      <c r="J303" s="14" t="s">
        <v>11</v>
      </c>
    </row>
    <row r="304" spans="1:10" ht="31.2">
      <c r="A304" s="7">
        <v>4644676</v>
      </c>
      <c r="B304" s="8" t="s">
        <v>542</v>
      </c>
      <c r="C304" s="8" t="s">
        <v>542</v>
      </c>
      <c r="D304" s="28" t="s">
        <v>543</v>
      </c>
      <c r="E304" s="12"/>
      <c r="F304" s="16" t="s">
        <v>14</v>
      </c>
      <c r="G304" s="11" t="s">
        <v>42</v>
      </c>
      <c r="H304" s="12"/>
      <c r="I304" s="13">
        <v>85</v>
      </c>
      <c r="J304" s="14" t="s">
        <v>11</v>
      </c>
    </row>
    <row r="305" spans="1:10" ht="62.4">
      <c r="A305" s="7">
        <v>3997649</v>
      </c>
      <c r="B305" s="8" t="s">
        <v>544</v>
      </c>
      <c r="C305" s="8" t="s">
        <v>544</v>
      </c>
      <c r="D305" s="41" t="str">
        <f>HYPERLINK("https://catalog.archives.gov/search?q=*:*&amp;f.ancestorNaIds=3997649&amp;sort=naIdSort%20asc","Alien Certificates Issued to Aliens Pre-Examined at Winnipeg, Manitoba, Prior to Admission at the U.S.-Canada Border, 1922 - 1929")</f>
        <v>Alien Certificates Issued to Aliens Pre-Examined at Winnipeg, Manitoba, Prior to Admission at the U.S.-Canada Border, 1922 - 1929</v>
      </c>
      <c r="E305" s="12"/>
      <c r="F305" s="11" t="str">
        <f>HYPERLINK("https://search.ancestryinstitution.com/aird/search/db.aspx?dbid=1075","Ancestry.com")</f>
        <v>Ancestry.com</v>
      </c>
      <c r="G305" s="11"/>
      <c r="H305" s="12"/>
      <c r="I305" s="13">
        <v>85</v>
      </c>
      <c r="J305" s="14" t="s">
        <v>11</v>
      </c>
    </row>
    <row r="306" spans="1:10" ht="46.8">
      <c r="A306" s="7">
        <v>4051458</v>
      </c>
      <c r="B306" s="8" t="s">
        <v>545</v>
      </c>
      <c r="C306" s="8" t="s">
        <v>545</v>
      </c>
      <c r="D306" s="28" t="s">
        <v>546</v>
      </c>
      <c r="E306" s="12"/>
      <c r="F306" s="17" t="s">
        <v>14</v>
      </c>
      <c r="G306" s="11" t="s">
        <v>42</v>
      </c>
      <c r="H306" s="12"/>
      <c r="I306" s="13">
        <v>85</v>
      </c>
      <c r="J306" s="14" t="s">
        <v>11</v>
      </c>
    </row>
    <row r="307" spans="1:10" ht="31.2">
      <c r="A307" s="7">
        <v>4492662</v>
      </c>
      <c r="B307" s="8" t="s">
        <v>547</v>
      </c>
      <c r="C307" s="8" t="s">
        <v>547</v>
      </c>
      <c r="D307" s="28" t="s">
        <v>548</v>
      </c>
      <c r="E307" s="12"/>
      <c r="F307" s="16" t="s">
        <v>14</v>
      </c>
      <c r="G307" s="12"/>
      <c r="H307" s="12"/>
      <c r="I307" s="13">
        <v>85</v>
      </c>
      <c r="J307" s="14" t="s">
        <v>11</v>
      </c>
    </row>
    <row r="308" spans="1:10" ht="78">
      <c r="A308" s="7">
        <v>2848439</v>
      </c>
      <c r="B308" s="8" t="s">
        <v>549</v>
      </c>
      <c r="C308" s="8" t="s">
        <v>549</v>
      </c>
      <c r="D308" s="28" t="s">
        <v>550</v>
      </c>
      <c r="E308" s="12"/>
      <c r="F308" s="12"/>
      <c r="G308" s="11" t="s">
        <v>42</v>
      </c>
      <c r="H308" s="12"/>
      <c r="I308" s="13">
        <v>85</v>
      </c>
      <c r="J308" s="14" t="s">
        <v>11</v>
      </c>
    </row>
    <row r="309" spans="1:10" ht="31.2">
      <c r="A309" s="7">
        <v>2848759</v>
      </c>
      <c r="B309" s="8" t="s">
        <v>551</v>
      </c>
      <c r="C309" s="8" t="s">
        <v>551</v>
      </c>
      <c r="D309" s="20" t="s">
        <v>552</v>
      </c>
      <c r="E309" s="12"/>
      <c r="F309" s="11" t="str">
        <f t="shared" ref="F309:F310" si="3">HYPERLINK("https://search.ancestryinstitution.com/aird/search/db.aspx?dbid=1277","Ancestry.com")</f>
        <v>Ancestry.com</v>
      </c>
      <c r="G309" s="12"/>
      <c r="H309" s="12"/>
      <c r="I309" s="13">
        <v>85</v>
      </c>
      <c r="J309" s="14" t="s">
        <v>75</v>
      </c>
    </row>
    <row r="310" spans="1:10" ht="31.2">
      <c r="A310" s="7">
        <v>3730419</v>
      </c>
      <c r="B310" s="8" t="s">
        <v>553</v>
      </c>
      <c r="C310" s="8" t="s">
        <v>553</v>
      </c>
      <c r="D310" s="20" t="s">
        <v>554</v>
      </c>
      <c r="E310" s="12"/>
      <c r="F310" s="24" t="str">
        <f t="shared" si="3"/>
        <v>Ancestry.com</v>
      </c>
      <c r="G310" s="12"/>
      <c r="H310" s="12"/>
      <c r="I310" s="13">
        <v>85</v>
      </c>
      <c r="J310" s="14" t="s">
        <v>75</v>
      </c>
    </row>
    <row r="311" spans="1:10" ht="46.8">
      <c r="A311" s="7">
        <v>2838383</v>
      </c>
      <c r="B311" s="8" t="s">
        <v>555</v>
      </c>
      <c r="C311" s="8" t="s">
        <v>555</v>
      </c>
      <c r="D311" s="28" t="s">
        <v>556</v>
      </c>
      <c r="E311" s="12"/>
      <c r="F311" s="17" t="s">
        <v>14</v>
      </c>
      <c r="G311" s="12"/>
      <c r="H311" s="12"/>
      <c r="I311" s="13">
        <v>85</v>
      </c>
      <c r="J311" s="14" t="s">
        <v>11</v>
      </c>
    </row>
    <row r="312" spans="1:10" ht="31.2">
      <c r="A312" s="7">
        <v>2857330</v>
      </c>
      <c r="B312" s="8" t="s">
        <v>557</v>
      </c>
      <c r="C312" s="8" t="s">
        <v>557</v>
      </c>
      <c r="D312" s="28" t="s">
        <v>558</v>
      </c>
      <c r="E312" s="12"/>
      <c r="F312" s="17" t="s">
        <v>14</v>
      </c>
      <c r="G312" s="12"/>
      <c r="H312" s="12"/>
      <c r="I312" s="13">
        <v>85</v>
      </c>
      <c r="J312" s="14" t="s">
        <v>11</v>
      </c>
    </row>
    <row r="313" spans="1:10" ht="46.8">
      <c r="A313" s="7">
        <v>4644607</v>
      </c>
      <c r="B313" s="8" t="s">
        <v>559</v>
      </c>
      <c r="C313" s="8" t="s">
        <v>559</v>
      </c>
      <c r="D313" s="28" t="s">
        <v>560</v>
      </c>
      <c r="E313" s="12"/>
      <c r="F313" s="16" t="s">
        <v>14</v>
      </c>
      <c r="G313" s="11" t="s">
        <v>42</v>
      </c>
      <c r="H313" s="12"/>
      <c r="I313" s="13">
        <v>85</v>
      </c>
      <c r="J313" s="14" t="s">
        <v>11</v>
      </c>
    </row>
    <row r="314" spans="1:10" ht="62.4">
      <c r="A314" s="7">
        <v>2839260</v>
      </c>
      <c r="B314" s="8" t="s">
        <v>561</v>
      </c>
      <c r="C314" s="8" t="s">
        <v>561</v>
      </c>
      <c r="D314" s="28" t="s">
        <v>562</v>
      </c>
      <c r="E314" s="12"/>
      <c r="F314" s="16" t="s">
        <v>14</v>
      </c>
      <c r="G314" s="11" t="str">
        <f>HYPERLINK("https://www.familysearch.org/search/catalog/2426329","FamilySearch.org")</f>
        <v>FamilySearch.org</v>
      </c>
      <c r="H314" s="12"/>
      <c r="I314" s="13">
        <v>85</v>
      </c>
      <c r="J314" s="14" t="s">
        <v>11</v>
      </c>
    </row>
    <row r="315" spans="1:10" ht="31.2">
      <c r="A315" s="7">
        <v>2843448</v>
      </c>
      <c r="B315" s="8" t="s">
        <v>563</v>
      </c>
      <c r="C315" s="8" t="s">
        <v>563</v>
      </c>
      <c r="D315" s="40" t="s">
        <v>564</v>
      </c>
      <c r="E315" s="12"/>
      <c r="F315" s="16" t="s">
        <v>14</v>
      </c>
      <c r="G315" s="12"/>
      <c r="H315" s="12"/>
      <c r="I315" s="13">
        <v>85</v>
      </c>
      <c r="J315" s="14" t="s">
        <v>11</v>
      </c>
    </row>
    <row r="316" spans="1:10" ht="31.2">
      <c r="A316" s="7">
        <v>2663387</v>
      </c>
      <c r="B316" s="8" t="s">
        <v>565</v>
      </c>
      <c r="C316" s="8" t="s">
        <v>565</v>
      </c>
      <c r="D316" s="28" t="s">
        <v>566</v>
      </c>
      <c r="E316" s="12"/>
      <c r="F316" s="16" t="s">
        <v>14</v>
      </c>
      <c r="G316" s="12"/>
      <c r="H316" s="12"/>
      <c r="I316" s="13">
        <v>85</v>
      </c>
      <c r="J316" s="14" t="s">
        <v>11</v>
      </c>
    </row>
    <row r="317" spans="1:10" ht="31.2">
      <c r="A317" s="7">
        <v>2663354</v>
      </c>
      <c r="B317" s="8" t="s">
        <v>567</v>
      </c>
      <c r="C317" s="8" t="s">
        <v>567</v>
      </c>
      <c r="D317" s="20" t="s">
        <v>568</v>
      </c>
      <c r="E317" s="12"/>
      <c r="F317" s="17" t="s">
        <v>14</v>
      </c>
      <c r="G317" s="12"/>
      <c r="H317" s="12"/>
      <c r="I317" s="13">
        <v>85</v>
      </c>
      <c r="J317" s="14" t="s">
        <v>75</v>
      </c>
    </row>
    <row r="318" spans="1:10" ht="46.8">
      <c r="A318" s="7">
        <v>2663221</v>
      </c>
      <c r="B318" s="8" t="s">
        <v>569</v>
      </c>
      <c r="C318" s="8" t="s">
        <v>569</v>
      </c>
      <c r="D318" s="28" t="s">
        <v>570</v>
      </c>
      <c r="E318" s="12"/>
      <c r="F318" s="16" t="s">
        <v>14</v>
      </c>
      <c r="G318" s="12"/>
      <c r="H318" s="12"/>
      <c r="I318" s="13">
        <v>85</v>
      </c>
      <c r="J318" s="14" t="s">
        <v>17</v>
      </c>
    </row>
    <row r="319" spans="1:10" ht="31.2">
      <c r="A319" s="7">
        <v>2663468</v>
      </c>
      <c r="B319" s="8" t="s">
        <v>571</v>
      </c>
      <c r="C319" s="8" t="s">
        <v>571</v>
      </c>
      <c r="D319" s="28" t="s">
        <v>572</v>
      </c>
      <c r="E319" s="12"/>
      <c r="F319" s="16" t="s">
        <v>14</v>
      </c>
      <c r="G319" s="12"/>
      <c r="H319" s="12"/>
      <c r="I319" s="13">
        <v>85</v>
      </c>
      <c r="J319" s="14" t="s">
        <v>17</v>
      </c>
    </row>
    <row r="320" spans="1:10" ht="31.2">
      <c r="A320" s="7">
        <v>2669486</v>
      </c>
      <c r="B320" s="8" t="s">
        <v>573</v>
      </c>
      <c r="C320" s="8" t="s">
        <v>573</v>
      </c>
      <c r="D320" s="28" t="s">
        <v>574</v>
      </c>
      <c r="E320" s="12"/>
      <c r="F320" s="11" t="str">
        <f>HYPERLINK("https://search.ancestryinstitution.com/aird/search/db.aspx?dbid=9220","Ancestry.com")</f>
        <v>Ancestry.com</v>
      </c>
      <c r="G320" s="12"/>
      <c r="H320" s="12"/>
      <c r="I320" s="13">
        <v>85</v>
      </c>
      <c r="J320" s="14" t="s">
        <v>17</v>
      </c>
    </row>
    <row r="321" spans="1:10" ht="31.2">
      <c r="A321" s="7">
        <v>2669417</v>
      </c>
      <c r="B321" s="8" t="s">
        <v>575</v>
      </c>
      <c r="C321" s="8" t="s">
        <v>575</v>
      </c>
      <c r="D321" s="28" t="s">
        <v>576</v>
      </c>
      <c r="E321" s="12"/>
      <c r="F321" s="16" t="s">
        <v>14</v>
      </c>
      <c r="G321" s="12"/>
      <c r="H321" s="12"/>
      <c r="I321" s="13">
        <v>85</v>
      </c>
      <c r="J321" s="14" t="s">
        <v>11</v>
      </c>
    </row>
    <row r="322" spans="1:10" ht="46.8">
      <c r="A322" s="7">
        <v>2669423</v>
      </c>
      <c r="B322" s="8" t="s">
        <v>577</v>
      </c>
      <c r="C322" s="8" t="s">
        <v>577</v>
      </c>
      <c r="D322" s="28" t="s">
        <v>578</v>
      </c>
      <c r="E322" s="12"/>
      <c r="F322" s="16" t="s">
        <v>14</v>
      </c>
      <c r="G322" s="12"/>
      <c r="H322" s="12"/>
      <c r="I322" s="13">
        <v>85</v>
      </c>
      <c r="J322" s="14" t="s">
        <v>17</v>
      </c>
    </row>
    <row r="323" spans="1:10" ht="46.8">
      <c r="A323" s="7">
        <v>2669478</v>
      </c>
      <c r="B323" s="8" t="s">
        <v>579</v>
      </c>
      <c r="C323" s="8" t="s">
        <v>579</v>
      </c>
      <c r="D323" s="28" t="s">
        <v>580</v>
      </c>
      <c r="E323" s="12"/>
      <c r="F323" s="16" t="s">
        <v>14</v>
      </c>
      <c r="G323" s="12"/>
      <c r="H323" s="12"/>
      <c r="I323" s="13">
        <v>85</v>
      </c>
      <c r="J323" s="14" t="s">
        <v>17</v>
      </c>
    </row>
    <row r="324" spans="1:10" ht="31.2">
      <c r="A324" s="7">
        <v>2642484</v>
      </c>
      <c r="B324" s="8" t="s">
        <v>581</v>
      </c>
      <c r="C324" s="8" t="s">
        <v>581</v>
      </c>
      <c r="D324" s="28" t="s">
        <v>582</v>
      </c>
      <c r="E324" s="12"/>
      <c r="F324" s="16" t="s">
        <v>14</v>
      </c>
      <c r="G324" s="12"/>
      <c r="H324" s="12"/>
      <c r="I324" s="13">
        <v>85</v>
      </c>
      <c r="J324" s="14" t="s">
        <v>11</v>
      </c>
    </row>
    <row r="325" spans="1:10" ht="46.8">
      <c r="A325" s="7">
        <v>2642537</v>
      </c>
      <c r="B325" s="8" t="s">
        <v>583</v>
      </c>
      <c r="C325" s="8" t="s">
        <v>583</v>
      </c>
      <c r="D325" s="28" t="s">
        <v>584</v>
      </c>
      <c r="E325" s="12"/>
      <c r="F325" s="16" t="s">
        <v>14</v>
      </c>
      <c r="G325" s="12"/>
      <c r="H325" s="12"/>
      <c r="I325" s="13">
        <v>85</v>
      </c>
      <c r="J325" s="14" t="s">
        <v>17</v>
      </c>
    </row>
    <row r="326" spans="1:10" ht="31.2">
      <c r="A326" s="7">
        <v>2674588</v>
      </c>
      <c r="B326" s="8" t="s">
        <v>585</v>
      </c>
      <c r="C326" s="8" t="s">
        <v>585</v>
      </c>
      <c r="D326" s="15" t="s">
        <v>586</v>
      </c>
      <c r="E326" s="12"/>
      <c r="F326" s="16" t="s">
        <v>14</v>
      </c>
      <c r="G326" s="12"/>
      <c r="H326" s="12"/>
      <c r="I326" s="13">
        <v>85</v>
      </c>
      <c r="J326" s="14" t="s">
        <v>11</v>
      </c>
    </row>
    <row r="327" spans="1:10" ht="31.2">
      <c r="A327" s="7">
        <v>2674699</v>
      </c>
      <c r="B327" s="8" t="s">
        <v>587</v>
      </c>
      <c r="C327" s="8" t="s">
        <v>587</v>
      </c>
      <c r="D327" s="20" t="s">
        <v>588</v>
      </c>
      <c r="E327" s="12"/>
      <c r="F327" s="11" t="str">
        <f>HYPERLINK("https://search.ancestryinstitution.com/aird/search/db.aspx?dbid=9033","Ancestry.com")</f>
        <v>Ancestry.com</v>
      </c>
      <c r="G327" s="12"/>
      <c r="H327" s="12"/>
      <c r="I327" s="13">
        <v>85</v>
      </c>
      <c r="J327" s="14" t="s">
        <v>75</v>
      </c>
    </row>
    <row r="328" spans="1:10" ht="31.2">
      <c r="A328" s="7">
        <v>2363653</v>
      </c>
      <c r="B328" s="8" t="s">
        <v>589</v>
      </c>
      <c r="C328" s="8" t="s">
        <v>589</v>
      </c>
      <c r="D328" s="28" t="s">
        <v>590</v>
      </c>
      <c r="E328" s="12"/>
      <c r="F328" s="16" t="s">
        <v>14</v>
      </c>
      <c r="G328" s="12"/>
      <c r="H328" s="12"/>
      <c r="I328" s="13">
        <v>85</v>
      </c>
      <c r="J328" s="14" t="s">
        <v>11</v>
      </c>
    </row>
    <row r="329" spans="1:10" ht="46.8">
      <c r="A329" s="7">
        <v>2843062</v>
      </c>
      <c r="B329" s="8" t="s">
        <v>591</v>
      </c>
      <c r="C329" s="8" t="s">
        <v>591</v>
      </c>
      <c r="D329" s="28" t="s">
        <v>592</v>
      </c>
      <c r="E329" s="12"/>
      <c r="F329" s="16" t="s">
        <v>14</v>
      </c>
      <c r="G329" s="12"/>
      <c r="H329" s="12"/>
      <c r="I329" s="13">
        <v>85</v>
      </c>
      <c r="J329" s="14" t="s">
        <v>17</v>
      </c>
    </row>
    <row r="330" spans="1:10" ht="31.2">
      <c r="A330" s="7">
        <v>2674821</v>
      </c>
      <c r="B330" s="8" t="s">
        <v>593</v>
      </c>
      <c r="C330" s="8" t="s">
        <v>593</v>
      </c>
      <c r="D330" s="28" t="s">
        <v>594</v>
      </c>
      <c r="E330" s="12"/>
      <c r="F330" s="16" t="s">
        <v>14</v>
      </c>
      <c r="G330" s="12"/>
      <c r="H330" s="12"/>
      <c r="I330" s="13">
        <v>85</v>
      </c>
      <c r="J330" s="14" t="s">
        <v>17</v>
      </c>
    </row>
    <row r="331" spans="1:10" ht="31.2">
      <c r="A331" s="7">
        <v>2789094</v>
      </c>
      <c r="B331" s="8" t="s">
        <v>595</v>
      </c>
      <c r="C331" s="8" t="s">
        <v>595</v>
      </c>
      <c r="D331" s="28" t="s">
        <v>596</v>
      </c>
      <c r="E331" s="12"/>
      <c r="F331" s="16" t="s">
        <v>14</v>
      </c>
      <c r="G331" s="12"/>
      <c r="H331" s="12"/>
      <c r="I331" s="13">
        <v>85</v>
      </c>
      <c r="J331" s="14" t="s">
        <v>11</v>
      </c>
    </row>
    <row r="332" spans="1:10" ht="31.2">
      <c r="A332" s="7">
        <v>2789103</v>
      </c>
      <c r="B332" s="8" t="s">
        <v>597</v>
      </c>
      <c r="C332" s="8" t="s">
        <v>597</v>
      </c>
      <c r="D332" s="28" t="s">
        <v>596</v>
      </c>
      <c r="E332" s="12"/>
      <c r="F332" s="16" t="s">
        <v>14</v>
      </c>
      <c r="G332" s="12"/>
      <c r="H332" s="12"/>
      <c r="I332" s="13">
        <v>85</v>
      </c>
      <c r="J332" s="14" t="s">
        <v>11</v>
      </c>
    </row>
    <row r="333" spans="1:10" ht="31.2">
      <c r="A333" s="7">
        <v>2790468</v>
      </c>
      <c r="B333" s="8" t="s">
        <v>598</v>
      </c>
      <c r="C333" s="8" t="s">
        <v>598</v>
      </c>
      <c r="D333" s="28" t="s">
        <v>599</v>
      </c>
      <c r="E333" s="12"/>
      <c r="F333" s="16" t="s">
        <v>14</v>
      </c>
      <c r="G333" s="12"/>
      <c r="H333" s="12"/>
      <c r="I333" s="13">
        <v>85</v>
      </c>
      <c r="J333" s="14" t="s">
        <v>11</v>
      </c>
    </row>
    <row r="334" spans="1:10" ht="46.8">
      <c r="A334" s="7">
        <v>2790491</v>
      </c>
      <c r="B334" s="8" t="s">
        <v>600</v>
      </c>
      <c r="C334" s="8" t="s">
        <v>600</v>
      </c>
      <c r="D334" s="28" t="s">
        <v>601</v>
      </c>
      <c r="E334" s="12"/>
      <c r="F334" s="16" t="s">
        <v>14</v>
      </c>
      <c r="G334" s="12"/>
      <c r="H334" s="12"/>
      <c r="I334" s="13">
        <v>85</v>
      </c>
      <c r="J334" s="14" t="s">
        <v>11</v>
      </c>
    </row>
    <row r="335" spans="1:10" ht="31.2">
      <c r="A335" s="7">
        <v>2843122</v>
      </c>
      <c r="B335" s="8" t="s">
        <v>602</v>
      </c>
      <c r="C335" s="8" t="s">
        <v>602</v>
      </c>
      <c r="D335" s="20" t="s">
        <v>603</v>
      </c>
      <c r="E335" s="12"/>
      <c r="F335" s="11" t="str">
        <f>HYPERLINK("https://search.ancestryinstitution.com/aird/search/db.aspx?dbid=9033","Ancestry.com")</f>
        <v>Ancestry.com</v>
      </c>
      <c r="G335" s="12"/>
      <c r="H335" s="12"/>
      <c r="I335" s="13">
        <v>85</v>
      </c>
      <c r="J335" s="14" t="s">
        <v>75</v>
      </c>
    </row>
    <row r="336" spans="1:10" ht="31.2">
      <c r="A336" s="7">
        <v>2843103</v>
      </c>
      <c r="B336" s="8" t="s">
        <v>604</v>
      </c>
      <c r="C336" s="8" t="s">
        <v>604</v>
      </c>
      <c r="D336" s="20" t="s">
        <v>605</v>
      </c>
      <c r="E336" s="11"/>
      <c r="F336" s="43" t="str">
        <f>HYPERLINK("https://search.ancestryinstitution.com/search/db.aspx?dbid=9220","Ancestry.com")</f>
        <v>Ancestry.com</v>
      </c>
      <c r="G336" s="12"/>
      <c r="H336" s="12"/>
      <c r="I336" s="13">
        <v>85</v>
      </c>
      <c r="J336" s="14" t="s">
        <v>75</v>
      </c>
    </row>
    <row r="337" spans="1:10" ht="31.2">
      <c r="A337" s="7">
        <v>2837559</v>
      </c>
      <c r="B337" s="8" t="s">
        <v>606</v>
      </c>
      <c r="C337" s="8" t="s">
        <v>606</v>
      </c>
      <c r="D337" s="28" t="s">
        <v>607</v>
      </c>
      <c r="E337" s="11"/>
      <c r="F337" s="44" t="str">
        <f>HYPERLINK("https://search.ancestryinstitution.com/search/db.aspx?dbid=7484","Ancestry.com")</f>
        <v>Ancestry.com</v>
      </c>
      <c r="G337" s="12"/>
      <c r="H337" s="12"/>
      <c r="I337" s="13">
        <v>85</v>
      </c>
      <c r="J337" s="14" t="s">
        <v>17</v>
      </c>
    </row>
    <row r="338" spans="1:10" ht="31.2">
      <c r="A338" s="7">
        <v>2837584</v>
      </c>
      <c r="B338" s="8" t="s">
        <v>608</v>
      </c>
      <c r="C338" s="8" t="s">
        <v>608</v>
      </c>
      <c r="D338" s="28" t="s">
        <v>609</v>
      </c>
      <c r="E338" s="12"/>
      <c r="F338" s="16" t="s">
        <v>14</v>
      </c>
      <c r="G338" s="12"/>
      <c r="H338" s="12"/>
      <c r="I338" s="13">
        <v>85</v>
      </c>
      <c r="J338" s="14" t="s">
        <v>17</v>
      </c>
    </row>
    <row r="339" spans="1:10" ht="31.2">
      <c r="A339" s="7">
        <v>2837622</v>
      </c>
      <c r="B339" s="8" t="s">
        <v>610</v>
      </c>
      <c r="C339" s="8" t="s">
        <v>610</v>
      </c>
      <c r="D339" s="20" t="s">
        <v>611</v>
      </c>
      <c r="E339" s="12"/>
      <c r="F339" s="16" t="s">
        <v>14</v>
      </c>
      <c r="G339" s="12"/>
      <c r="H339" s="12"/>
      <c r="I339" s="13">
        <v>85</v>
      </c>
      <c r="J339" s="14" t="s">
        <v>75</v>
      </c>
    </row>
    <row r="340" spans="1:10" ht="31.2">
      <c r="A340" s="7">
        <v>2843278</v>
      </c>
      <c r="B340" s="8" t="s">
        <v>612</v>
      </c>
      <c r="C340" s="8" t="s">
        <v>612</v>
      </c>
      <c r="D340" s="28" t="s">
        <v>613</v>
      </c>
      <c r="E340" s="12"/>
      <c r="F340" s="11" t="str">
        <f t="shared" ref="F340:F341" si="4">HYPERLINK("https://search.ancestryinstitution.com/aird/search/db.aspx?dbid=9220","Ancestry.com")</f>
        <v>Ancestry.com</v>
      </c>
      <c r="G340" s="12"/>
      <c r="H340" s="12"/>
      <c r="I340" s="13">
        <v>85</v>
      </c>
      <c r="J340" s="14" t="s">
        <v>17</v>
      </c>
    </row>
    <row r="341" spans="1:10" ht="31.2">
      <c r="A341" s="7">
        <v>3054082</v>
      </c>
      <c r="B341" s="8" t="s">
        <v>614</v>
      </c>
      <c r="C341" s="8" t="s">
        <v>614</v>
      </c>
      <c r="D341" s="15" t="s">
        <v>615</v>
      </c>
      <c r="E341" s="12"/>
      <c r="F341" s="11" t="str">
        <f t="shared" si="4"/>
        <v>Ancestry.com</v>
      </c>
      <c r="G341" s="12"/>
      <c r="H341" s="12"/>
      <c r="I341" s="13">
        <v>85</v>
      </c>
      <c r="J341" s="14" t="s">
        <v>17</v>
      </c>
    </row>
    <row r="342" spans="1:10" ht="31.2">
      <c r="A342" s="7">
        <v>2922354</v>
      </c>
      <c r="B342" s="8" t="s">
        <v>616</v>
      </c>
      <c r="C342" s="8" t="s">
        <v>616</v>
      </c>
      <c r="D342" s="28" t="s">
        <v>617</v>
      </c>
      <c r="E342" s="12"/>
      <c r="F342" s="16" t="s">
        <v>14</v>
      </c>
      <c r="G342" s="12"/>
      <c r="H342" s="12"/>
      <c r="I342" s="13">
        <v>85</v>
      </c>
      <c r="J342" s="14" t="s">
        <v>17</v>
      </c>
    </row>
    <row r="343" spans="1:10" ht="31.2">
      <c r="A343" s="7">
        <v>2990439</v>
      </c>
      <c r="B343" s="8" t="s">
        <v>618</v>
      </c>
      <c r="C343" s="8" t="s">
        <v>618</v>
      </c>
      <c r="D343" s="28" t="s">
        <v>619</v>
      </c>
      <c r="E343" s="12"/>
      <c r="F343" s="11" t="str">
        <f t="shared" ref="F343:F344" si="5">HYPERLINK("https://search.ancestryinstitution.com/aird/search/db.aspx?dbid=7949","Ancestry.com")</f>
        <v>Ancestry.com</v>
      </c>
      <c r="G343" s="12"/>
      <c r="H343" s="12"/>
      <c r="I343" s="13">
        <v>85</v>
      </c>
      <c r="J343" s="14" t="s">
        <v>17</v>
      </c>
    </row>
    <row r="344" spans="1:10" ht="46.8">
      <c r="A344" s="7">
        <v>2922373</v>
      </c>
      <c r="B344" s="8" t="s">
        <v>620</v>
      </c>
      <c r="C344" s="8" t="s">
        <v>620</v>
      </c>
      <c r="D344" s="20" t="s">
        <v>621</v>
      </c>
      <c r="E344" s="12"/>
      <c r="F344" s="11" t="str">
        <f t="shared" si="5"/>
        <v>Ancestry.com</v>
      </c>
      <c r="G344" s="12"/>
      <c r="H344" s="12"/>
      <c r="I344" s="13">
        <v>85</v>
      </c>
      <c r="J344" s="14" t="s">
        <v>75</v>
      </c>
    </row>
    <row r="345" spans="1:10" ht="31.2">
      <c r="A345" s="7">
        <v>2922377</v>
      </c>
      <c r="B345" s="8" t="s">
        <v>622</v>
      </c>
      <c r="C345" s="8" t="s">
        <v>622</v>
      </c>
      <c r="D345" s="20" t="s">
        <v>623</v>
      </c>
      <c r="E345" s="12"/>
      <c r="F345" s="16" t="s">
        <v>14</v>
      </c>
      <c r="G345" s="12"/>
      <c r="H345" s="12"/>
      <c r="I345" s="13">
        <v>85</v>
      </c>
      <c r="J345" s="14" t="s">
        <v>75</v>
      </c>
    </row>
    <row r="346" spans="1:10" ht="46.8">
      <c r="A346" s="7">
        <v>3317686</v>
      </c>
      <c r="B346" s="8" t="s">
        <v>624</v>
      </c>
      <c r="C346" s="8" t="s">
        <v>624</v>
      </c>
      <c r="D346" s="15" t="s">
        <v>625</v>
      </c>
      <c r="E346" s="12"/>
      <c r="F346" s="11" t="str">
        <f>HYPERLINK("https://search.ancestryinstitution.com/aird/search/db.aspx?dbid=60882","Ancestry.com")</f>
        <v>Ancestry.com</v>
      </c>
      <c r="G346" s="12"/>
      <c r="H346" s="12"/>
      <c r="I346" s="13">
        <v>85</v>
      </c>
      <c r="J346" s="14" t="s">
        <v>11</v>
      </c>
    </row>
    <row r="347" spans="1:10" ht="31.2">
      <c r="A347" s="7">
        <v>2945682</v>
      </c>
      <c r="B347" s="8" t="s">
        <v>626</v>
      </c>
      <c r="C347" s="8" t="s">
        <v>626</v>
      </c>
      <c r="D347" s="20" t="s">
        <v>627</v>
      </c>
      <c r="E347" s="11"/>
      <c r="F347" s="44" t="str">
        <f>HYPERLINK("https://www.ancestry.com/search/collections/casanfranfuneralhomerec/","Ancestry.com")</f>
        <v>Ancestry.com</v>
      </c>
      <c r="G347" s="12"/>
      <c r="H347" s="12"/>
      <c r="I347" s="13">
        <v>85</v>
      </c>
      <c r="J347" s="14" t="s">
        <v>75</v>
      </c>
    </row>
    <row r="348" spans="1:10" ht="31.2">
      <c r="A348" s="7">
        <v>2945834</v>
      </c>
      <c r="B348" s="8" t="s">
        <v>628</v>
      </c>
      <c r="C348" s="8" t="s">
        <v>628</v>
      </c>
      <c r="D348" s="15" t="s">
        <v>629</v>
      </c>
      <c r="E348" s="12"/>
      <c r="F348" s="16" t="s">
        <v>14</v>
      </c>
      <c r="G348" s="12"/>
      <c r="H348" s="12"/>
      <c r="I348" s="13">
        <v>85</v>
      </c>
      <c r="J348" s="14" t="s">
        <v>11</v>
      </c>
    </row>
    <row r="349" spans="1:10" ht="31.2">
      <c r="A349" s="7">
        <v>2945908</v>
      </c>
      <c r="B349" s="8" t="s">
        <v>630</v>
      </c>
      <c r="C349" s="8" t="s">
        <v>630</v>
      </c>
      <c r="D349" s="28" t="s">
        <v>631</v>
      </c>
      <c r="E349" s="12"/>
      <c r="F349" s="16" t="s">
        <v>14</v>
      </c>
      <c r="G349" s="12"/>
      <c r="H349" s="12"/>
      <c r="I349" s="13">
        <v>85</v>
      </c>
      <c r="J349" s="14" t="s">
        <v>17</v>
      </c>
    </row>
    <row r="350" spans="1:10" ht="31.2">
      <c r="A350" s="7">
        <v>3681966</v>
      </c>
      <c r="B350" s="8" t="s">
        <v>632</v>
      </c>
      <c r="C350" s="8" t="s">
        <v>632</v>
      </c>
      <c r="D350" s="28" t="s">
        <v>633</v>
      </c>
      <c r="E350" s="12"/>
      <c r="F350" s="16" t="s">
        <v>14</v>
      </c>
      <c r="G350" s="12"/>
      <c r="H350" s="12"/>
      <c r="I350" s="13">
        <v>85</v>
      </c>
      <c r="J350" s="14" t="s">
        <v>11</v>
      </c>
    </row>
    <row r="351" spans="1:10" ht="31.2">
      <c r="A351" s="7">
        <v>3678982</v>
      </c>
      <c r="B351" s="8" t="s">
        <v>634</v>
      </c>
      <c r="C351" s="8" t="s">
        <v>634</v>
      </c>
      <c r="D351" s="28" t="s">
        <v>635</v>
      </c>
      <c r="E351" s="12"/>
      <c r="F351" s="16" t="s">
        <v>14</v>
      </c>
      <c r="G351" s="12"/>
      <c r="H351" s="12"/>
      <c r="I351" s="13">
        <v>85</v>
      </c>
      <c r="J351" s="14" t="s">
        <v>11</v>
      </c>
    </row>
    <row r="352" spans="1:10" ht="31.2">
      <c r="A352" s="7">
        <v>2990058</v>
      </c>
      <c r="B352" s="8" t="s">
        <v>636</v>
      </c>
      <c r="C352" s="8" t="s">
        <v>636</v>
      </c>
      <c r="D352" s="20" t="s">
        <v>637</v>
      </c>
      <c r="E352" s="12"/>
      <c r="F352" s="11" t="str">
        <f>HYPERLINK("https://search.ancestryinstitution.com/aird/search/db.aspx?dbid=8945","Ancestry.com")</f>
        <v>Ancestry.com</v>
      </c>
      <c r="G352" s="12"/>
      <c r="H352" s="12"/>
      <c r="I352" s="13">
        <v>85</v>
      </c>
      <c r="J352" s="14" t="s">
        <v>75</v>
      </c>
    </row>
    <row r="353" spans="1:10" ht="31.2">
      <c r="A353" s="7">
        <v>2990075</v>
      </c>
      <c r="B353" s="8" t="s">
        <v>638</v>
      </c>
      <c r="C353" s="8" t="s">
        <v>638</v>
      </c>
      <c r="D353" s="15" t="s">
        <v>639</v>
      </c>
      <c r="E353" s="12"/>
      <c r="F353" s="11" t="str">
        <f>HYPERLINK("https://search.ancestryinstitution.com/aird/search/db.aspx?dbid=9220","Ancestry.com")</f>
        <v>Ancestry.com</v>
      </c>
      <c r="G353" s="12"/>
      <c r="H353" s="12"/>
      <c r="I353" s="13">
        <v>85</v>
      </c>
      <c r="J353" s="14" t="s">
        <v>11</v>
      </c>
    </row>
    <row r="354" spans="1:10" ht="46.8">
      <c r="A354" s="7">
        <v>2990121</v>
      </c>
      <c r="B354" s="8" t="s">
        <v>640</v>
      </c>
      <c r="C354" s="8" t="s">
        <v>640</v>
      </c>
      <c r="D354" s="20" t="s">
        <v>641</v>
      </c>
      <c r="E354" s="12"/>
      <c r="F354" s="11" t="str">
        <f>HYPERLINK("https://search.ancestryinstitution.com/aird/search/db.aspx?dbid=9271","Ancestry.com")</f>
        <v>Ancestry.com</v>
      </c>
      <c r="G354" s="12"/>
      <c r="H354" s="12"/>
      <c r="I354" s="13">
        <v>85</v>
      </c>
      <c r="J354" s="14" t="s">
        <v>75</v>
      </c>
    </row>
    <row r="355" spans="1:10" ht="46.8">
      <c r="A355" s="7">
        <v>2990140</v>
      </c>
      <c r="B355" s="8" t="s">
        <v>642</v>
      </c>
      <c r="C355" s="8" t="s">
        <v>642</v>
      </c>
      <c r="D355" s="20" t="s">
        <v>643</v>
      </c>
      <c r="E355" s="12"/>
      <c r="F355" s="11" t="str">
        <f>HYPERLINK("https://search.ancestryinstitution.com/aird/search/db.aspx?dbid=60979","Ancestry.com")</f>
        <v>Ancestry.com</v>
      </c>
      <c r="G355" s="12"/>
      <c r="H355" s="12"/>
      <c r="I355" s="13">
        <v>85</v>
      </c>
      <c r="J355" s="14" t="s">
        <v>75</v>
      </c>
    </row>
    <row r="356" spans="1:10" ht="46.8">
      <c r="A356" s="7">
        <v>2990142</v>
      </c>
      <c r="B356" s="8" t="s">
        <v>644</v>
      </c>
      <c r="C356" s="8" t="s">
        <v>644</v>
      </c>
      <c r="D356" s="15" t="s">
        <v>645</v>
      </c>
      <c r="E356" s="12"/>
      <c r="F356" s="16" t="s">
        <v>14</v>
      </c>
      <c r="G356" s="12"/>
      <c r="H356" s="12"/>
      <c r="I356" s="13">
        <v>85</v>
      </c>
      <c r="J356" s="14" t="s">
        <v>11</v>
      </c>
    </row>
    <row r="357" spans="1:10" ht="46.8">
      <c r="A357" s="7">
        <v>2867029</v>
      </c>
      <c r="B357" s="8" t="s">
        <v>646</v>
      </c>
      <c r="C357" s="8" t="s">
        <v>646</v>
      </c>
      <c r="D357" s="28" t="s">
        <v>647</v>
      </c>
      <c r="E357" s="12"/>
      <c r="F357" s="16" t="s">
        <v>14</v>
      </c>
      <c r="G357" s="12"/>
      <c r="H357" s="12"/>
      <c r="I357" s="13">
        <v>85</v>
      </c>
      <c r="J357" s="14" t="s">
        <v>17</v>
      </c>
    </row>
    <row r="358" spans="1:10" ht="46.8">
      <c r="A358" s="7">
        <v>2990151</v>
      </c>
      <c r="B358" s="8" t="s">
        <v>648</v>
      </c>
      <c r="C358" s="8" t="s">
        <v>648</v>
      </c>
      <c r="D358" s="28" t="s">
        <v>649</v>
      </c>
      <c r="E358" s="12"/>
      <c r="F358" s="16" t="s">
        <v>14</v>
      </c>
      <c r="G358" s="12"/>
      <c r="H358" s="12"/>
      <c r="I358" s="13">
        <v>85</v>
      </c>
      <c r="J358" s="14" t="s">
        <v>17</v>
      </c>
    </row>
    <row r="359" spans="1:10" ht="31.2">
      <c r="A359" s="7">
        <v>2990155</v>
      </c>
      <c r="B359" s="8" t="s">
        <v>650</v>
      </c>
      <c r="C359" s="8" t="s">
        <v>650</v>
      </c>
      <c r="D359" s="15" t="s">
        <v>651</v>
      </c>
      <c r="E359" s="12"/>
      <c r="F359" s="16" t="s">
        <v>14</v>
      </c>
      <c r="G359" s="12"/>
      <c r="H359" s="12"/>
      <c r="I359" s="13">
        <v>85</v>
      </c>
      <c r="J359" s="14" t="s">
        <v>11</v>
      </c>
    </row>
    <row r="360" spans="1:10" ht="46.8">
      <c r="A360" s="7">
        <v>2990161</v>
      </c>
      <c r="B360" s="8" t="s">
        <v>652</v>
      </c>
      <c r="C360" s="8" t="s">
        <v>652</v>
      </c>
      <c r="D360" s="15" t="s">
        <v>653</v>
      </c>
      <c r="E360" s="12"/>
      <c r="F360" s="24" t="str">
        <f t="shared" ref="F360:F361" si="6">HYPERLINK("https://search.ancestryinstitution.com/search/db.aspx?dbid=8945","Ancestry.com")</f>
        <v>Ancestry.com</v>
      </c>
      <c r="G360" s="12"/>
      <c r="H360" s="12"/>
      <c r="I360" s="13">
        <v>85</v>
      </c>
      <c r="J360" s="14" t="s">
        <v>11</v>
      </c>
    </row>
    <row r="361" spans="1:10" ht="31.2">
      <c r="A361" s="7">
        <v>2990164</v>
      </c>
      <c r="B361" s="8" t="s">
        <v>654</v>
      </c>
      <c r="C361" s="8" t="s">
        <v>654</v>
      </c>
      <c r="D361" s="20" t="s">
        <v>655</v>
      </c>
      <c r="E361" s="12"/>
      <c r="F361" s="24" t="str">
        <f t="shared" si="6"/>
        <v>Ancestry.com</v>
      </c>
      <c r="G361" s="12"/>
      <c r="H361" s="12"/>
      <c r="I361" s="13">
        <v>85</v>
      </c>
      <c r="J361" s="14" t="s">
        <v>75</v>
      </c>
    </row>
    <row r="362" spans="1:10" ht="46.8">
      <c r="A362" s="7">
        <v>2990168</v>
      </c>
      <c r="B362" s="8" t="s">
        <v>656</v>
      </c>
      <c r="C362" s="8" t="s">
        <v>656</v>
      </c>
      <c r="D362" s="15" t="s">
        <v>657</v>
      </c>
      <c r="E362" s="12"/>
      <c r="F362" s="16" t="s">
        <v>14</v>
      </c>
      <c r="G362" s="12"/>
      <c r="H362" s="12"/>
      <c r="I362" s="13">
        <v>85</v>
      </c>
      <c r="J362" s="14" t="s">
        <v>17</v>
      </c>
    </row>
    <row r="363" spans="1:10" ht="46.8">
      <c r="A363" s="7">
        <v>2990193</v>
      </c>
      <c r="B363" s="8" t="s">
        <v>658</v>
      </c>
      <c r="C363" s="8" t="s">
        <v>658</v>
      </c>
      <c r="D363" s="28" t="s">
        <v>659</v>
      </c>
      <c r="E363" s="12"/>
      <c r="F363" s="16" t="s">
        <v>14</v>
      </c>
      <c r="G363" s="12"/>
      <c r="H363" s="12"/>
      <c r="I363" s="13">
        <v>85</v>
      </c>
      <c r="J363" s="14" t="s">
        <v>11</v>
      </c>
    </row>
    <row r="364" spans="1:10" ht="46.8">
      <c r="A364" s="7">
        <v>2945511</v>
      </c>
      <c r="B364" s="8" t="s">
        <v>660</v>
      </c>
      <c r="C364" s="8" t="s">
        <v>660</v>
      </c>
      <c r="D364" s="15" t="s">
        <v>661</v>
      </c>
      <c r="E364" s="12"/>
      <c r="F364" s="11" t="str">
        <f>HYPERLINK("https://search.ancestryinstitution.com/aird/search/db.aspx?dbid=7949","Ancestry.com")</f>
        <v>Ancestry.com</v>
      </c>
      <c r="G364" s="12"/>
      <c r="H364" s="12"/>
      <c r="I364" s="13">
        <v>85</v>
      </c>
      <c r="J364" s="14" t="s">
        <v>17</v>
      </c>
    </row>
    <row r="365" spans="1:10" ht="31.2">
      <c r="A365" s="7">
        <v>3033312</v>
      </c>
      <c r="B365" s="8" t="s">
        <v>662</v>
      </c>
      <c r="C365" s="8" t="s">
        <v>662</v>
      </c>
      <c r="D365" s="28" t="s">
        <v>663</v>
      </c>
      <c r="E365" s="12"/>
      <c r="F365" s="16" t="s">
        <v>14</v>
      </c>
      <c r="G365" s="12"/>
      <c r="H365" s="12"/>
      <c r="I365" s="13">
        <v>85</v>
      </c>
      <c r="J365" s="14" t="s">
        <v>17</v>
      </c>
    </row>
    <row r="366" spans="1:10" ht="46.8">
      <c r="A366" s="7">
        <v>2990200</v>
      </c>
      <c r="B366" s="8" t="s">
        <v>664</v>
      </c>
      <c r="C366" s="8" t="s">
        <v>664</v>
      </c>
      <c r="D366" s="15" t="s">
        <v>665</v>
      </c>
      <c r="E366" s="12"/>
      <c r="F366" s="11" t="str">
        <f>HYPERLINK("https://search.ancestryinstitution.com/aird/search/db.aspx?dbid=1277","Ancestry.com")</f>
        <v>Ancestry.com</v>
      </c>
      <c r="G366" s="12"/>
      <c r="H366" s="12"/>
      <c r="I366" s="13">
        <v>85</v>
      </c>
      <c r="J366" s="14" t="s">
        <v>11</v>
      </c>
    </row>
    <row r="367" spans="1:10" ht="31.2">
      <c r="A367" s="7">
        <v>2663444</v>
      </c>
      <c r="B367" s="8" t="s">
        <v>666</v>
      </c>
      <c r="C367" s="8" t="s">
        <v>666</v>
      </c>
      <c r="D367" s="28" t="s">
        <v>667</v>
      </c>
      <c r="E367" s="12"/>
      <c r="F367" s="16" t="s">
        <v>14</v>
      </c>
      <c r="G367" s="12"/>
      <c r="H367" s="12"/>
      <c r="I367" s="13">
        <v>85</v>
      </c>
      <c r="J367" s="14" t="s">
        <v>17</v>
      </c>
    </row>
    <row r="368" spans="1:10" ht="46.8">
      <c r="A368" s="7">
        <v>2663479</v>
      </c>
      <c r="B368" s="8" t="s">
        <v>668</v>
      </c>
      <c r="C368" s="8" t="s">
        <v>668</v>
      </c>
      <c r="D368" s="28" t="s">
        <v>669</v>
      </c>
      <c r="E368" s="12"/>
      <c r="F368" s="16" t="s">
        <v>14</v>
      </c>
      <c r="G368" s="12"/>
      <c r="H368" s="12"/>
      <c r="I368" s="13">
        <v>85</v>
      </c>
      <c r="J368" s="14" t="s">
        <v>17</v>
      </c>
    </row>
    <row r="369" spans="1:10" ht="46.8">
      <c r="A369" s="7">
        <v>2669132</v>
      </c>
      <c r="B369" s="8" t="s">
        <v>670</v>
      </c>
      <c r="C369" s="8" t="s">
        <v>670</v>
      </c>
      <c r="D369" s="28" t="s">
        <v>671</v>
      </c>
      <c r="E369" s="12"/>
      <c r="F369" s="16" t="s">
        <v>14</v>
      </c>
      <c r="G369" s="12"/>
      <c r="H369" s="12"/>
      <c r="I369" s="13">
        <v>85</v>
      </c>
      <c r="J369" s="14" t="s">
        <v>17</v>
      </c>
    </row>
    <row r="370" spans="1:10" ht="62.4">
      <c r="A370" s="7">
        <v>2789096</v>
      </c>
      <c r="B370" s="8" t="s">
        <v>672</v>
      </c>
      <c r="C370" s="8" t="s">
        <v>672</v>
      </c>
      <c r="D370" s="28" t="s">
        <v>673</v>
      </c>
      <c r="E370" s="12"/>
      <c r="F370" s="12"/>
      <c r="G370" s="11" t="s">
        <v>42</v>
      </c>
      <c r="H370" s="12"/>
      <c r="I370" s="13">
        <v>85</v>
      </c>
      <c r="J370" s="14" t="s">
        <v>11</v>
      </c>
    </row>
    <row r="371" spans="1:10" ht="46.8">
      <c r="A371" s="7">
        <v>2736783</v>
      </c>
      <c r="B371" s="8" t="s">
        <v>674</v>
      </c>
      <c r="C371" s="8" t="s">
        <v>674</v>
      </c>
      <c r="D371" s="28" t="s">
        <v>675</v>
      </c>
      <c r="E371" s="12"/>
      <c r="F371" s="16"/>
      <c r="G371" s="12"/>
      <c r="H371" s="12"/>
      <c r="I371" s="13">
        <v>85</v>
      </c>
      <c r="J371" s="14" t="s">
        <v>17</v>
      </c>
    </row>
    <row r="372" spans="1:10" ht="31.2">
      <c r="A372" s="7">
        <v>2328446</v>
      </c>
      <c r="B372" s="8" t="s">
        <v>676</v>
      </c>
      <c r="C372" s="8" t="s">
        <v>676</v>
      </c>
      <c r="D372" s="28" t="s">
        <v>677</v>
      </c>
      <c r="E372" s="12"/>
      <c r="F372" s="16" t="s">
        <v>14</v>
      </c>
      <c r="G372" s="12"/>
      <c r="H372" s="12"/>
      <c r="I372" s="13">
        <v>85</v>
      </c>
      <c r="J372" s="14" t="s">
        <v>11</v>
      </c>
    </row>
    <row r="373" spans="1:10" ht="31.2">
      <c r="A373" s="7">
        <v>2329274</v>
      </c>
      <c r="B373" s="8" t="s">
        <v>678</v>
      </c>
      <c r="C373" s="8" t="s">
        <v>678</v>
      </c>
      <c r="D373" s="28" t="s">
        <v>679</v>
      </c>
      <c r="E373" s="12"/>
      <c r="F373" s="16" t="s">
        <v>14</v>
      </c>
      <c r="G373" s="12"/>
      <c r="H373" s="12"/>
      <c r="I373" s="13">
        <v>85</v>
      </c>
      <c r="J373" s="14" t="s">
        <v>17</v>
      </c>
    </row>
    <row r="374" spans="1:10" ht="46.8">
      <c r="A374" s="7">
        <v>2252774</v>
      </c>
      <c r="B374" s="8" t="s">
        <v>680</v>
      </c>
      <c r="C374" s="8" t="s">
        <v>680</v>
      </c>
      <c r="D374" s="28" t="s">
        <v>681</v>
      </c>
      <c r="E374" s="12"/>
      <c r="F374" s="16" t="s">
        <v>14</v>
      </c>
      <c r="G374" s="12"/>
      <c r="H374" s="12"/>
      <c r="I374" s="13">
        <v>85</v>
      </c>
      <c r="J374" s="14" t="s">
        <v>17</v>
      </c>
    </row>
    <row r="375" spans="1:10" ht="31.2">
      <c r="A375" s="7">
        <v>2353537</v>
      </c>
      <c r="B375" s="8" t="s">
        <v>682</v>
      </c>
      <c r="C375" s="8" t="s">
        <v>682</v>
      </c>
      <c r="D375" s="28" t="s">
        <v>683</v>
      </c>
      <c r="E375" s="12"/>
      <c r="F375" s="11" t="s">
        <v>14</v>
      </c>
      <c r="G375" s="12"/>
      <c r="H375" s="12"/>
      <c r="I375" s="13">
        <v>85</v>
      </c>
      <c r="J375" s="14" t="s">
        <v>17</v>
      </c>
    </row>
    <row r="376" spans="1:10" ht="46.8">
      <c r="A376" s="7">
        <v>2363727</v>
      </c>
      <c r="B376" s="8" t="s">
        <v>684</v>
      </c>
      <c r="C376" s="8" t="s">
        <v>684</v>
      </c>
      <c r="D376" s="28" t="s">
        <v>685</v>
      </c>
      <c r="E376" s="12"/>
      <c r="F376" s="16" t="s">
        <v>14</v>
      </c>
      <c r="G376" s="12"/>
      <c r="H376" s="12"/>
      <c r="I376" s="13">
        <v>85</v>
      </c>
      <c r="J376" s="14" t="s">
        <v>11</v>
      </c>
    </row>
    <row r="377" spans="1:10" ht="109.2">
      <c r="A377" s="7">
        <v>2363750</v>
      </c>
      <c r="B377" s="8" t="s">
        <v>686</v>
      </c>
      <c r="C377" s="8" t="s">
        <v>686</v>
      </c>
      <c r="D377" s="28" t="s">
        <v>687</v>
      </c>
      <c r="E377" s="12"/>
      <c r="F377" s="16" t="s">
        <v>14</v>
      </c>
      <c r="G377" s="12"/>
      <c r="H377" s="12"/>
      <c r="I377" s="13">
        <v>85</v>
      </c>
      <c r="J377" s="14" t="s">
        <v>11</v>
      </c>
    </row>
    <row r="378" spans="1:10" ht="46.8">
      <c r="A378" s="7">
        <v>2363850</v>
      </c>
      <c r="B378" s="8" t="s">
        <v>688</v>
      </c>
      <c r="C378" s="8" t="s">
        <v>688</v>
      </c>
      <c r="D378" s="28" t="s">
        <v>689</v>
      </c>
      <c r="E378" s="12"/>
      <c r="F378" s="16" t="s">
        <v>14</v>
      </c>
      <c r="G378" s="12"/>
      <c r="H378" s="12"/>
      <c r="I378" s="13">
        <v>85</v>
      </c>
      <c r="J378" s="14" t="s">
        <v>11</v>
      </c>
    </row>
    <row r="379" spans="1:10" ht="46.8">
      <c r="A379" s="7">
        <v>2363876</v>
      </c>
      <c r="B379" s="8" t="s">
        <v>690</v>
      </c>
      <c r="C379" s="8" t="s">
        <v>690</v>
      </c>
      <c r="D379" s="28" t="s">
        <v>691</v>
      </c>
      <c r="E379" s="12"/>
      <c r="F379" s="16" t="s">
        <v>14</v>
      </c>
      <c r="G379" s="12"/>
      <c r="H379" s="12"/>
      <c r="I379" s="13">
        <v>85</v>
      </c>
      <c r="J379" s="14" t="s">
        <v>17</v>
      </c>
    </row>
    <row r="380" spans="1:10" ht="31.2">
      <c r="A380" s="7">
        <v>2843056</v>
      </c>
      <c r="B380" s="8" t="s">
        <v>692</v>
      </c>
      <c r="C380" s="8" t="s">
        <v>692</v>
      </c>
      <c r="D380" s="28" t="s">
        <v>693</v>
      </c>
      <c r="E380" s="12"/>
      <c r="F380" s="11" t="str">
        <f>HYPERLINK("https://search.ancestryinstitution.com/aird/search/db.aspx?dbid=8945","Ancestry.com")</f>
        <v>Ancestry.com</v>
      </c>
      <c r="G380" s="12"/>
      <c r="H380" s="12"/>
      <c r="I380" s="13">
        <v>85</v>
      </c>
      <c r="J380" s="14" t="s">
        <v>11</v>
      </c>
    </row>
    <row r="381" spans="1:10" ht="31.2">
      <c r="A381" s="7">
        <v>2790508</v>
      </c>
      <c r="B381" s="8" t="s">
        <v>694</v>
      </c>
      <c r="C381" s="8" t="s">
        <v>694</v>
      </c>
      <c r="D381" s="28" t="s">
        <v>695</v>
      </c>
      <c r="E381" s="12"/>
      <c r="F381" s="16" t="s">
        <v>14</v>
      </c>
      <c r="G381" s="12"/>
      <c r="H381" s="12"/>
      <c r="I381" s="13">
        <v>85</v>
      </c>
      <c r="J381" s="14" t="s">
        <v>11</v>
      </c>
    </row>
    <row r="382" spans="1:10" ht="46.8">
      <c r="A382" s="7">
        <v>2790556</v>
      </c>
      <c r="B382" s="8" t="s">
        <v>696</v>
      </c>
      <c r="C382" s="8" t="s">
        <v>696</v>
      </c>
      <c r="D382" s="28" t="s">
        <v>697</v>
      </c>
      <c r="E382" s="12"/>
      <c r="F382" s="11" t="str">
        <f>HYPERLINK("https://search.ancestryinstitution.com/aird/search/db.aspx?dbid=8842","Ancestry.com")</f>
        <v>Ancestry.com</v>
      </c>
      <c r="G382" s="12"/>
      <c r="H382" s="12"/>
      <c r="I382" s="13">
        <v>85</v>
      </c>
      <c r="J382" s="14" t="s">
        <v>17</v>
      </c>
    </row>
    <row r="383" spans="1:10" ht="31.2">
      <c r="A383" s="7">
        <v>2922370</v>
      </c>
      <c r="B383" s="8" t="s">
        <v>698</v>
      </c>
      <c r="C383" s="8" t="s">
        <v>698</v>
      </c>
      <c r="D383" s="28" t="s">
        <v>699</v>
      </c>
      <c r="E383" s="12"/>
      <c r="F383" s="16" t="s">
        <v>14</v>
      </c>
      <c r="G383" s="12"/>
      <c r="H383" s="12"/>
      <c r="I383" s="13">
        <v>85</v>
      </c>
      <c r="J383" s="14" t="s">
        <v>11</v>
      </c>
    </row>
    <row r="384" spans="1:10" ht="46.8">
      <c r="A384" s="7">
        <v>2945809</v>
      </c>
      <c r="B384" s="8" t="s">
        <v>700</v>
      </c>
      <c r="C384" s="8" t="s">
        <v>700</v>
      </c>
      <c r="D384" s="15" t="s">
        <v>701</v>
      </c>
      <c r="E384" s="12"/>
      <c r="F384" s="16" t="s">
        <v>14</v>
      </c>
      <c r="G384" s="12"/>
      <c r="H384" s="12"/>
      <c r="I384" s="13">
        <v>85</v>
      </c>
      <c r="J384" s="14" t="s">
        <v>11</v>
      </c>
    </row>
    <row r="385" spans="1:10" ht="31.2">
      <c r="A385" s="7">
        <v>2945797</v>
      </c>
      <c r="B385" s="8" t="s">
        <v>702</v>
      </c>
      <c r="C385" s="8" t="s">
        <v>702</v>
      </c>
      <c r="D385" s="28" t="s">
        <v>703</v>
      </c>
      <c r="E385" s="12"/>
      <c r="F385" s="16" t="s">
        <v>14</v>
      </c>
      <c r="G385" s="12"/>
      <c r="H385" s="12"/>
      <c r="I385" s="13">
        <v>85</v>
      </c>
      <c r="J385" s="14" t="s">
        <v>11</v>
      </c>
    </row>
    <row r="386" spans="1:10" ht="31.2">
      <c r="A386" s="7">
        <v>2668663</v>
      </c>
      <c r="B386" s="8" t="s">
        <v>704</v>
      </c>
      <c r="C386" s="8" t="s">
        <v>704</v>
      </c>
      <c r="D386" s="15" t="s">
        <v>705</v>
      </c>
      <c r="E386" s="12"/>
      <c r="F386" s="11" t="str">
        <f t="shared" ref="F386:F387" si="7">HYPERLINK("https://search.ancestryinstitution.com/aird/search/db.aspx?dbid=60882","Ancestry.com")</f>
        <v>Ancestry.com</v>
      </c>
      <c r="G386" s="12"/>
      <c r="H386" s="12"/>
      <c r="I386" s="13">
        <v>85</v>
      </c>
      <c r="J386" s="14" t="s">
        <v>17</v>
      </c>
    </row>
    <row r="387" spans="1:10" ht="31.2">
      <c r="A387" s="7">
        <v>2663485</v>
      </c>
      <c r="B387" s="8" t="s">
        <v>706</v>
      </c>
      <c r="C387" s="8" t="s">
        <v>706</v>
      </c>
      <c r="D387" s="28" t="s">
        <v>707</v>
      </c>
      <c r="E387" s="12"/>
      <c r="F387" s="11" t="str">
        <f t="shared" si="7"/>
        <v>Ancestry.com</v>
      </c>
      <c r="G387" s="12"/>
      <c r="H387" s="12"/>
      <c r="I387" s="13">
        <v>85</v>
      </c>
      <c r="J387" s="14" t="s">
        <v>17</v>
      </c>
    </row>
    <row r="388" spans="1:10" ht="31.2">
      <c r="A388" s="7">
        <v>2789132</v>
      </c>
      <c r="B388" s="8" t="s">
        <v>708</v>
      </c>
      <c r="C388" s="8" t="s">
        <v>708</v>
      </c>
      <c r="D388" s="28" t="s">
        <v>709</v>
      </c>
      <c r="E388" s="12"/>
      <c r="F388" s="11" t="str">
        <f>HYPERLINK("https://search.ancestryinstitution.com/search/db.aspx?dbid=1042","Ancestry.com")</f>
        <v>Ancestry.com</v>
      </c>
      <c r="G388" s="12"/>
      <c r="H388" s="12"/>
      <c r="I388" s="13">
        <v>85</v>
      </c>
      <c r="J388" s="14" t="s">
        <v>17</v>
      </c>
    </row>
    <row r="389" spans="1:10" ht="31.2">
      <c r="A389" s="7">
        <v>2645433</v>
      </c>
      <c r="B389" s="8" t="s">
        <v>710</v>
      </c>
      <c r="C389" s="8" t="s">
        <v>710</v>
      </c>
      <c r="D389" s="28" t="s">
        <v>711</v>
      </c>
      <c r="E389" s="12"/>
      <c r="F389" s="24" t="str">
        <f>HYPERLINK("https://www.ancestry.com/search/collections/bpl/","Ancestry.com")</f>
        <v>Ancestry.com</v>
      </c>
      <c r="G389" s="12"/>
      <c r="H389" s="12"/>
      <c r="I389" s="13">
        <v>85</v>
      </c>
      <c r="J389" s="14" t="s">
        <v>11</v>
      </c>
    </row>
    <row r="390" spans="1:10" ht="31.2">
      <c r="A390" s="7">
        <v>2655153</v>
      </c>
      <c r="B390" s="8" t="s">
        <v>712</v>
      </c>
      <c r="C390" s="8" t="s">
        <v>712</v>
      </c>
      <c r="D390" s="28" t="s">
        <v>713</v>
      </c>
      <c r="E390" s="12"/>
      <c r="F390" s="16" t="s">
        <v>14</v>
      </c>
      <c r="G390" s="12"/>
      <c r="H390" s="12"/>
      <c r="I390" s="13">
        <v>85</v>
      </c>
      <c r="J390" s="14" t="s">
        <v>17</v>
      </c>
    </row>
    <row r="391" spans="1:10" ht="31.2">
      <c r="A391" s="7">
        <v>2805920</v>
      </c>
      <c r="B391" s="8" t="s">
        <v>714</v>
      </c>
      <c r="C391" s="8" t="s">
        <v>714</v>
      </c>
      <c r="D391" s="28" t="s">
        <v>715</v>
      </c>
      <c r="E391" s="12"/>
      <c r="F391" s="16" t="s">
        <v>14</v>
      </c>
      <c r="G391" s="12"/>
      <c r="H391" s="12"/>
      <c r="I391" s="13">
        <v>85</v>
      </c>
      <c r="J391" s="14" t="s">
        <v>11</v>
      </c>
    </row>
    <row r="392" spans="1:10" ht="31.2">
      <c r="A392" s="7">
        <v>2675014</v>
      </c>
      <c r="B392" s="8" t="s">
        <v>716</v>
      </c>
      <c r="C392" s="8" t="s">
        <v>716</v>
      </c>
      <c r="D392" s="15" t="s">
        <v>717</v>
      </c>
      <c r="E392" s="12"/>
      <c r="F392" s="16" t="s">
        <v>14</v>
      </c>
      <c r="G392" s="12"/>
      <c r="H392" s="12"/>
      <c r="I392" s="13">
        <v>85</v>
      </c>
      <c r="J392" s="14" t="s">
        <v>17</v>
      </c>
    </row>
    <row r="393" spans="1:10" ht="31.2">
      <c r="A393" s="7">
        <v>2806041</v>
      </c>
      <c r="B393" s="8" t="s">
        <v>718</v>
      </c>
      <c r="C393" s="8" t="s">
        <v>718</v>
      </c>
      <c r="D393" s="20" t="s">
        <v>719</v>
      </c>
      <c r="E393" s="12"/>
      <c r="F393" s="24" t="str">
        <f>HYPERLINK("https://search.ancestryinstitution.com/search/db.aspx?dbid=9220","Ancestry.com")</f>
        <v>Ancestry.com</v>
      </c>
      <c r="G393" s="12"/>
      <c r="H393" s="12"/>
      <c r="I393" s="13">
        <v>85</v>
      </c>
      <c r="J393" s="14" t="s">
        <v>75</v>
      </c>
    </row>
    <row r="394" spans="1:10" ht="31.2">
      <c r="A394" s="7">
        <v>2805905</v>
      </c>
      <c r="B394" s="8" t="s">
        <v>720</v>
      </c>
      <c r="C394" s="8" t="s">
        <v>720</v>
      </c>
      <c r="D394" s="28" t="s">
        <v>721</v>
      </c>
      <c r="E394" s="12"/>
      <c r="F394" s="11" t="str">
        <f>HYPERLINK("https://search.ancestryinstitution.com/aird/search/db.aspx?dbid=9220","Ancestry.com")</f>
        <v>Ancestry.com</v>
      </c>
      <c r="G394" s="12"/>
      <c r="H394" s="12"/>
      <c r="I394" s="13">
        <v>85</v>
      </c>
      <c r="J394" s="14" t="s">
        <v>17</v>
      </c>
    </row>
    <row r="395" spans="1:10" ht="31.2">
      <c r="A395" s="7">
        <v>2806053</v>
      </c>
      <c r="B395" s="8" t="s">
        <v>722</v>
      </c>
      <c r="C395" s="8" t="s">
        <v>722</v>
      </c>
      <c r="D395" s="28" t="s">
        <v>723</v>
      </c>
      <c r="E395" s="12"/>
      <c r="F395" s="16" t="s">
        <v>14</v>
      </c>
      <c r="G395" s="12"/>
      <c r="H395" s="12"/>
      <c r="I395" s="13">
        <v>85</v>
      </c>
      <c r="J395" s="14" t="s">
        <v>11</v>
      </c>
    </row>
    <row r="396" spans="1:10" ht="31.2">
      <c r="A396" s="7">
        <v>2675039</v>
      </c>
      <c r="B396" s="8" t="s">
        <v>724</v>
      </c>
      <c r="C396" s="8" t="s">
        <v>724</v>
      </c>
      <c r="D396" s="40" t="s">
        <v>725</v>
      </c>
      <c r="E396" s="12"/>
      <c r="F396" s="16" t="s">
        <v>14</v>
      </c>
      <c r="G396" s="12"/>
      <c r="H396" s="12"/>
      <c r="I396" s="13">
        <v>85</v>
      </c>
      <c r="J396" s="14" t="s">
        <v>11</v>
      </c>
    </row>
    <row r="397" spans="1:10" ht="31.2">
      <c r="A397" s="7">
        <v>2806076</v>
      </c>
      <c r="B397" s="8" t="s">
        <v>726</v>
      </c>
      <c r="C397" s="8" t="s">
        <v>726</v>
      </c>
      <c r="D397" s="28" t="s">
        <v>727</v>
      </c>
      <c r="E397" s="12"/>
      <c r="F397" s="11" t="str">
        <f>HYPERLINK("https://search.ancestryinstitution.com/aird/search/db.aspx?dbid=9033","Ancestry.com")</f>
        <v>Ancestry.com</v>
      </c>
      <c r="G397" s="12"/>
      <c r="H397" s="12"/>
      <c r="I397" s="13">
        <v>85</v>
      </c>
      <c r="J397" s="14" t="s">
        <v>11</v>
      </c>
    </row>
    <row r="398" spans="1:10" ht="46.8">
      <c r="A398" s="7">
        <v>2668810</v>
      </c>
      <c r="B398" s="8" t="s">
        <v>728</v>
      </c>
      <c r="C398" s="8" t="s">
        <v>728</v>
      </c>
      <c r="D398" s="28" t="s">
        <v>729</v>
      </c>
      <c r="E398" s="12"/>
      <c r="F398" s="11" t="str">
        <f t="shared" ref="F398:F399" si="8">HYPERLINK("https://search.ancestryinstitution.com/aird/search/db.aspx?dbid=9215","Ancestry.com")</f>
        <v>Ancestry.com</v>
      </c>
      <c r="G398" s="12"/>
      <c r="H398" s="12"/>
      <c r="I398" s="13">
        <v>85</v>
      </c>
      <c r="J398" s="14" t="s">
        <v>11</v>
      </c>
    </row>
    <row r="399" spans="1:10" ht="31.2">
      <c r="A399" s="7">
        <v>2668724</v>
      </c>
      <c r="B399" s="8" t="s">
        <v>730</v>
      </c>
      <c r="C399" s="8" t="s">
        <v>730</v>
      </c>
      <c r="D399" s="28" t="s">
        <v>731</v>
      </c>
      <c r="E399" s="12"/>
      <c r="F399" s="11" t="str">
        <f t="shared" si="8"/>
        <v>Ancestry.com</v>
      </c>
      <c r="G399" s="12"/>
      <c r="H399" s="12"/>
      <c r="I399" s="13">
        <v>85</v>
      </c>
      <c r="J399" s="14" t="s">
        <v>11</v>
      </c>
    </row>
    <row r="400" spans="1:10" ht="31.2">
      <c r="A400" s="7">
        <v>2668739</v>
      </c>
      <c r="B400" s="8" t="s">
        <v>732</v>
      </c>
      <c r="C400" s="8" t="s">
        <v>732</v>
      </c>
      <c r="D400" s="28" t="s">
        <v>733</v>
      </c>
      <c r="E400" s="12"/>
      <c r="F400" s="16" t="s">
        <v>14</v>
      </c>
      <c r="G400" s="12"/>
      <c r="H400" s="12"/>
      <c r="I400" s="13">
        <v>85</v>
      </c>
      <c r="J400" s="14" t="s">
        <v>11</v>
      </c>
    </row>
    <row r="401" spans="1:10" ht="31.2">
      <c r="A401" s="7">
        <v>2668776</v>
      </c>
      <c r="B401" s="8" t="s">
        <v>734</v>
      </c>
      <c r="C401" s="8" t="s">
        <v>734</v>
      </c>
      <c r="D401" s="28" t="s">
        <v>735</v>
      </c>
      <c r="E401" s="12"/>
      <c r="F401" s="16" t="s">
        <v>14</v>
      </c>
      <c r="G401" s="12"/>
      <c r="H401" s="12"/>
      <c r="I401" s="13">
        <v>85</v>
      </c>
      <c r="J401" s="14" t="s">
        <v>11</v>
      </c>
    </row>
    <row r="402" spans="1:10" ht="46.8">
      <c r="A402" s="7">
        <v>2669073</v>
      </c>
      <c r="B402" s="8" t="s">
        <v>736</v>
      </c>
      <c r="C402" s="8" t="s">
        <v>736</v>
      </c>
      <c r="D402" s="28" t="s">
        <v>737</v>
      </c>
      <c r="E402" s="12"/>
      <c r="F402" s="11" t="str">
        <f>HYPERLINK("https://search.ancestryinstitution.com/aird/search/db.aspx?dbid=8745","Ancestry.com")</f>
        <v>Ancestry.com</v>
      </c>
      <c r="G402" s="12"/>
      <c r="H402" s="12"/>
      <c r="I402" s="13">
        <v>85</v>
      </c>
      <c r="J402" s="14" t="s">
        <v>17</v>
      </c>
    </row>
    <row r="403" spans="1:10" ht="31.2">
      <c r="A403" s="7">
        <v>2669077</v>
      </c>
      <c r="B403" s="8" t="s">
        <v>738</v>
      </c>
      <c r="C403" s="8" t="s">
        <v>738</v>
      </c>
      <c r="D403" s="28" t="s">
        <v>739</v>
      </c>
      <c r="E403" s="12"/>
      <c r="F403" s="17" t="s">
        <v>14</v>
      </c>
      <c r="G403" s="12"/>
      <c r="H403" s="12"/>
      <c r="I403" s="13">
        <v>85</v>
      </c>
      <c r="J403" s="14" t="s">
        <v>11</v>
      </c>
    </row>
    <row r="404" spans="1:10" ht="46.8">
      <c r="A404" s="7">
        <v>2674785</v>
      </c>
      <c r="B404" s="8" t="s">
        <v>740</v>
      </c>
      <c r="C404" s="8" t="s">
        <v>740</v>
      </c>
      <c r="D404" s="28" t="s">
        <v>741</v>
      </c>
      <c r="E404" s="12"/>
      <c r="F404" s="11" t="str">
        <f>HYPERLINK("https://search.ancestryinstitution.com/aird/search/db.aspx?dbid=8745","Ancestry.com")</f>
        <v>Ancestry.com</v>
      </c>
      <c r="G404" s="12"/>
      <c r="H404" s="12"/>
      <c r="I404" s="13">
        <v>85</v>
      </c>
      <c r="J404" s="14" t="s">
        <v>17</v>
      </c>
    </row>
    <row r="405" spans="1:10" ht="46.8">
      <c r="A405" s="7">
        <v>2806074</v>
      </c>
      <c r="B405" s="8" t="s">
        <v>742</v>
      </c>
      <c r="C405" s="8" t="s">
        <v>742</v>
      </c>
      <c r="D405" s="28" t="s">
        <v>743</v>
      </c>
      <c r="E405" s="12"/>
      <c r="F405" s="16" t="s">
        <v>14</v>
      </c>
      <c r="G405" s="12"/>
      <c r="H405" s="12"/>
      <c r="I405" s="13">
        <v>85</v>
      </c>
      <c r="J405" s="14" t="s">
        <v>11</v>
      </c>
    </row>
    <row r="406" spans="1:10" ht="31.2">
      <c r="A406" s="7">
        <v>2663401</v>
      </c>
      <c r="B406" s="8" t="s">
        <v>744</v>
      </c>
      <c r="C406" s="8" t="s">
        <v>744</v>
      </c>
      <c r="D406" s="28" t="s">
        <v>745</v>
      </c>
      <c r="E406" s="12"/>
      <c r="F406" s="16" t="s">
        <v>14</v>
      </c>
      <c r="G406" s="12"/>
      <c r="H406" s="12"/>
      <c r="I406" s="13">
        <v>85</v>
      </c>
      <c r="J406" s="14" t="s">
        <v>11</v>
      </c>
    </row>
    <row r="407" spans="1:10" ht="31.2">
      <c r="A407" s="7">
        <v>2842934</v>
      </c>
      <c r="B407" s="8" t="s">
        <v>746</v>
      </c>
      <c r="C407" s="8" t="s">
        <v>746</v>
      </c>
      <c r="D407" s="20" t="s">
        <v>747</v>
      </c>
      <c r="E407" s="12"/>
      <c r="F407" s="16" t="s">
        <v>14</v>
      </c>
      <c r="G407" s="12"/>
      <c r="H407" s="12"/>
      <c r="I407" s="13">
        <v>85</v>
      </c>
      <c r="J407" s="14" t="s">
        <v>75</v>
      </c>
    </row>
    <row r="408" spans="1:10" ht="31.2">
      <c r="A408" s="7">
        <v>2842936</v>
      </c>
      <c r="B408" s="8" t="s">
        <v>748</v>
      </c>
      <c r="C408" s="8" t="s">
        <v>748</v>
      </c>
      <c r="D408" s="28" t="s">
        <v>749</v>
      </c>
      <c r="E408" s="12"/>
      <c r="F408" s="16" t="s">
        <v>14</v>
      </c>
      <c r="G408" s="12"/>
      <c r="H408" s="12"/>
      <c r="I408" s="13">
        <v>85</v>
      </c>
      <c r="J408" s="14" t="s">
        <v>11</v>
      </c>
    </row>
    <row r="409" spans="1:10" ht="46.8">
      <c r="A409" s="7">
        <v>2331067</v>
      </c>
      <c r="B409" s="8" t="s">
        <v>750</v>
      </c>
      <c r="C409" s="8" t="s">
        <v>750</v>
      </c>
      <c r="D409" s="28" t="s">
        <v>751</v>
      </c>
      <c r="E409" s="12"/>
      <c r="F409" s="16" t="s">
        <v>14</v>
      </c>
      <c r="G409" s="12"/>
      <c r="H409" s="12"/>
      <c r="I409" s="13">
        <v>85</v>
      </c>
      <c r="J409" s="14" t="s">
        <v>17</v>
      </c>
    </row>
    <row r="410" spans="1:10" ht="46.8">
      <c r="A410" s="7">
        <v>2364047</v>
      </c>
      <c r="B410" s="8" t="s">
        <v>752</v>
      </c>
      <c r="C410" s="8" t="s">
        <v>752</v>
      </c>
      <c r="D410" s="28" t="s">
        <v>753</v>
      </c>
      <c r="E410" s="12"/>
      <c r="F410" s="16" t="s">
        <v>14</v>
      </c>
      <c r="G410" s="12"/>
      <c r="H410" s="12"/>
      <c r="I410" s="13">
        <v>85</v>
      </c>
      <c r="J410" s="14" t="s">
        <v>11</v>
      </c>
    </row>
    <row r="411" spans="1:10" ht="46.8">
      <c r="A411" s="7">
        <v>2827732</v>
      </c>
      <c r="B411" s="8" t="s">
        <v>754</v>
      </c>
      <c r="C411" s="8" t="s">
        <v>754</v>
      </c>
      <c r="D411" s="28" t="s">
        <v>755</v>
      </c>
      <c r="E411" s="12"/>
      <c r="F411" s="11" t="str">
        <f>HYPERLINK("https://search.ancestryinstitution.com/aird/search/db.aspx?dbid=8842","Ancestry.com")</f>
        <v>Ancestry.com</v>
      </c>
      <c r="G411" s="12"/>
      <c r="H411" s="12"/>
      <c r="I411" s="13">
        <v>85</v>
      </c>
      <c r="J411" s="14" t="s">
        <v>17</v>
      </c>
    </row>
    <row r="412" spans="1:10" ht="31.2">
      <c r="A412" s="7">
        <v>2790482</v>
      </c>
      <c r="B412" s="8" t="s">
        <v>756</v>
      </c>
      <c r="C412" s="8" t="s">
        <v>756</v>
      </c>
      <c r="D412" s="28" t="s">
        <v>757</v>
      </c>
      <c r="E412" s="12"/>
      <c r="F412" s="16" t="s">
        <v>14</v>
      </c>
      <c r="G412" s="12"/>
      <c r="H412" s="12"/>
      <c r="I412" s="13">
        <v>85</v>
      </c>
      <c r="J412" s="14" t="s">
        <v>11</v>
      </c>
    </row>
    <row r="413" spans="1:10" ht="46.8">
      <c r="A413" s="7">
        <v>2788930</v>
      </c>
      <c r="B413" s="8" t="s">
        <v>758</v>
      </c>
      <c r="C413" s="8" t="s">
        <v>758</v>
      </c>
      <c r="D413" s="28" t="s">
        <v>759</v>
      </c>
      <c r="E413" s="12"/>
      <c r="F413" s="11" t="str">
        <f>HYPERLINK("https://search.ancestryinstitution.com/aird/search/db.aspx?dbid=7949","Ancestry.com")</f>
        <v>Ancestry.com</v>
      </c>
      <c r="G413" s="12"/>
      <c r="H413" s="12"/>
      <c r="I413" s="13">
        <v>85</v>
      </c>
      <c r="J413" s="14" t="s">
        <v>17</v>
      </c>
    </row>
    <row r="414" spans="1:10" ht="31.2">
      <c r="A414" s="7">
        <v>2788508</v>
      </c>
      <c r="B414" s="8" t="s">
        <v>760</v>
      </c>
      <c r="C414" s="8" t="s">
        <v>760</v>
      </c>
      <c r="D414" s="28" t="s">
        <v>761</v>
      </c>
      <c r="E414" s="12"/>
      <c r="F414" s="16" t="s">
        <v>14</v>
      </c>
      <c r="G414" s="12"/>
      <c r="H414" s="12"/>
      <c r="I414" s="13">
        <v>85</v>
      </c>
      <c r="J414" s="14" t="s">
        <v>11</v>
      </c>
    </row>
    <row r="415" spans="1:10" ht="31.2">
      <c r="A415" s="7">
        <v>2774842</v>
      </c>
      <c r="B415" s="8" t="s">
        <v>762</v>
      </c>
      <c r="C415" s="8" t="s">
        <v>762</v>
      </c>
      <c r="D415" s="20" t="s">
        <v>763</v>
      </c>
      <c r="E415" s="12"/>
      <c r="F415" s="11" t="str">
        <f>HYPERLINK("https://search.ancestryinstitution.com/aird/search/db.aspx?dbid=8842","Ancestry.com")</f>
        <v>Ancestry.com</v>
      </c>
      <c r="G415" s="12"/>
      <c r="H415" s="12"/>
      <c r="I415" s="13">
        <v>85</v>
      </c>
      <c r="J415" s="14" t="s">
        <v>75</v>
      </c>
    </row>
    <row r="416" spans="1:10" ht="31.2">
      <c r="A416" s="7">
        <v>2641915</v>
      </c>
      <c r="B416" s="8" t="s">
        <v>764</v>
      </c>
      <c r="C416" s="8" t="s">
        <v>764</v>
      </c>
      <c r="D416" s="15" t="s">
        <v>765</v>
      </c>
      <c r="E416" s="12"/>
      <c r="F416" s="16" t="s">
        <v>14</v>
      </c>
      <c r="G416" s="12"/>
      <c r="H416" s="12"/>
      <c r="I416" s="13">
        <v>85</v>
      </c>
      <c r="J416" s="14" t="s">
        <v>11</v>
      </c>
    </row>
    <row r="417" spans="1:10" ht="31.2">
      <c r="A417" s="7">
        <v>2641936</v>
      </c>
      <c r="B417" s="8" t="s">
        <v>766</v>
      </c>
      <c r="C417" s="8" t="s">
        <v>766</v>
      </c>
      <c r="D417" s="28" t="s">
        <v>767</v>
      </c>
      <c r="E417" s="12"/>
      <c r="F417" s="16" t="s">
        <v>14</v>
      </c>
      <c r="G417" s="12"/>
      <c r="H417" s="12"/>
      <c r="I417" s="13">
        <v>85</v>
      </c>
      <c r="J417" s="14" t="s">
        <v>11</v>
      </c>
    </row>
    <row r="418" spans="1:10" ht="31.2">
      <c r="A418" s="7">
        <v>2642179</v>
      </c>
      <c r="B418" s="8" t="s">
        <v>768</v>
      </c>
      <c r="C418" s="8" t="s">
        <v>768</v>
      </c>
      <c r="D418" s="15" t="s">
        <v>769</v>
      </c>
      <c r="E418" s="12"/>
      <c r="F418" s="16" t="s">
        <v>14</v>
      </c>
      <c r="G418" s="12"/>
      <c r="H418" s="12"/>
      <c r="I418" s="13">
        <v>85</v>
      </c>
      <c r="J418" s="14" t="s">
        <v>11</v>
      </c>
    </row>
    <row r="419" spans="1:10" ht="46.8">
      <c r="A419" s="7">
        <v>2642146</v>
      </c>
      <c r="B419" s="8" t="s">
        <v>770</v>
      </c>
      <c r="C419" s="8" t="s">
        <v>770</v>
      </c>
      <c r="D419" s="15" t="s">
        <v>771</v>
      </c>
      <c r="E419" s="12"/>
      <c r="F419" s="16" t="s">
        <v>14</v>
      </c>
      <c r="G419" s="12"/>
      <c r="H419" s="12"/>
      <c r="I419" s="13">
        <v>85</v>
      </c>
      <c r="J419" s="14" t="s">
        <v>11</v>
      </c>
    </row>
    <row r="420" spans="1:10" ht="46.8">
      <c r="A420" s="7">
        <v>2642146</v>
      </c>
      <c r="B420" s="8" t="s">
        <v>770</v>
      </c>
      <c r="C420" s="8" t="s">
        <v>770</v>
      </c>
      <c r="D420" s="20" t="s">
        <v>772</v>
      </c>
      <c r="E420" s="12"/>
      <c r="F420" s="16" t="s">
        <v>14</v>
      </c>
      <c r="G420" s="12"/>
      <c r="H420" s="12"/>
      <c r="I420" s="13">
        <v>85</v>
      </c>
      <c r="J420" s="14" t="s">
        <v>75</v>
      </c>
    </row>
    <row r="421" spans="1:10" ht="31.2">
      <c r="A421" s="7">
        <v>2642271</v>
      </c>
      <c r="B421" s="8" t="s">
        <v>773</v>
      </c>
      <c r="C421" s="8" t="s">
        <v>773</v>
      </c>
      <c r="D421" s="20" t="s">
        <v>774</v>
      </c>
      <c r="E421" s="12"/>
      <c r="F421" s="16" t="s">
        <v>14</v>
      </c>
      <c r="G421" s="12"/>
      <c r="H421" s="12"/>
      <c r="I421" s="13">
        <v>85</v>
      </c>
      <c r="J421" s="14" t="s">
        <v>75</v>
      </c>
    </row>
    <row r="422" spans="1:10" ht="46.8">
      <c r="A422" s="7">
        <v>2641976</v>
      </c>
      <c r="B422" s="8" t="s">
        <v>775</v>
      </c>
      <c r="C422" s="8" t="s">
        <v>775</v>
      </c>
      <c r="D422" s="20" t="s">
        <v>776</v>
      </c>
      <c r="E422" s="12"/>
      <c r="F422" s="16" t="s">
        <v>14</v>
      </c>
      <c r="G422" s="12"/>
      <c r="H422" s="12"/>
      <c r="I422" s="13">
        <v>85</v>
      </c>
      <c r="J422" s="14" t="s">
        <v>75</v>
      </c>
    </row>
    <row r="423" spans="1:10" ht="31.2">
      <c r="A423" s="7">
        <v>2897166</v>
      </c>
      <c r="B423" s="8" t="s">
        <v>777</v>
      </c>
      <c r="C423" s="8" t="s">
        <v>777</v>
      </c>
      <c r="D423" s="20" t="s">
        <v>778</v>
      </c>
      <c r="E423" s="12"/>
      <c r="F423" s="16" t="s">
        <v>14</v>
      </c>
      <c r="G423" s="12"/>
      <c r="H423" s="12"/>
      <c r="I423" s="13">
        <v>85</v>
      </c>
      <c r="J423" s="14" t="s">
        <v>75</v>
      </c>
    </row>
    <row r="424" spans="1:10" ht="31.2">
      <c r="A424" s="7">
        <v>3053985</v>
      </c>
      <c r="B424" s="8" t="s">
        <v>779</v>
      </c>
      <c r="C424" s="8" t="s">
        <v>779</v>
      </c>
      <c r="D424" s="28" t="s">
        <v>780</v>
      </c>
      <c r="E424" s="12"/>
      <c r="F424" s="11" t="str">
        <f>HYPERLINK("https://search.ancestryinstitution.com/aird/search/db.aspx?dbid=8842","Ancestry.com")</f>
        <v>Ancestry.com</v>
      </c>
      <c r="G424" s="12"/>
      <c r="H424" s="12"/>
      <c r="I424" s="13">
        <v>85</v>
      </c>
      <c r="J424" s="14" t="s">
        <v>17</v>
      </c>
    </row>
    <row r="425" spans="1:10" ht="46.8">
      <c r="A425" s="7">
        <v>3054065</v>
      </c>
      <c r="B425" s="8" t="s">
        <v>781</v>
      </c>
      <c r="C425" s="8" t="s">
        <v>781</v>
      </c>
      <c r="D425" s="28" t="s">
        <v>782</v>
      </c>
      <c r="E425" s="12"/>
      <c r="F425" s="11" t="str">
        <f>HYPERLINK("https://search.ancestryinstitution.com/aird/search/db.aspx?dbid=9124","Ancestry.com")</f>
        <v>Ancestry.com</v>
      </c>
      <c r="G425" s="12"/>
      <c r="H425" s="12"/>
      <c r="I425" s="13">
        <v>85</v>
      </c>
      <c r="J425" s="14" t="s">
        <v>17</v>
      </c>
    </row>
    <row r="426" spans="1:10" ht="46.8">
      <c r="A426" s="7">
        <v>2838591</v>
      </c>
      <c r="B426" s="8" t="s">
        <v>783</v>
      </c>
      <c r="C426" s="8" t="s">
        <v>783</v>
      </c>
      <c r="D426" s="28" t="s">
        <v>784</v>
      </c>
      <c r="E426" s="12"/>
      <c r="F426" s="16" t="s">
        <v>14</v>
      </c>
      <c r="G426" s="11" t="str">
        <f>HYPERLINK("https://www.familysearch.org/search/catalog/2442694?availability=Family%20History%20Library","FamilySearch.org")</f>
        <v>FamilySearch.org</v>
      </c>
      <c r="H426" s="12"/>
      <c r="I426" s="13">
        <v>85</v>
      </c>
      <c r="J426" s="14" t="s">
        <v>11</v>
      </c>
    </row>
    <row r="427" spans="1:10" ht="31.2">
      <c r="A427" s="7">
        <v>2838609</v>
      </c>
      <c r="B427" s="8" t="s">
        <v>785</v>
      </c>
      <c r="C427" s="8" t="s">
        <v>785</v>
      </c>
      <c r="D427" s="15" t="s">
        <v>786</v>
      </c>
      <c r="E427" s="12"/>
      <c r="F427" s="16" t="s">
        <v>14</v>
      </c>
      <c r="G427" s="12"/>
      <c r="H427" s="12"/>
      <c r="I427" s="13">
        <v>85</v>
      </c>
      <c r="J427" s="14" t="s">
        <v>17</v>
      </c>
    </row>
    <row r="428" spans="1:10" ht="31.2">
      <c r="A428" s="7">
        <v>2838525</v>
      </c>
      <c r="B428" s="8" t="s">
        <v>787</v>
      </c>
      <c r="C428" s="8" t="s">
        <v>787</v>
      </c>
      <c r="D428" s="28" t="s">
        <v>788</v>
      </c>
      <c r="E428" s="12"/>
      <c r="F428" s="11" t="str">
        <f>HYPERLINK("https://search.ancestryinstitution.com/aird/search/db.aspx?dbid=1277","Ancestry.com")</f>
        <v>Ancestry.com</v>
      </c>
      <c r="G428" s="12"/>
      <c r="H428" s="12"/>
      <c r="I428" s="13">
        <v>85</v>
      </c>
      <c r="J428" s="14" t="s">
        <v>17</v>
      </c>
    </row>
    <row r="429" spans="1:10" ht="46.8">
      <c r="A429" s="7">
        <v>2723261</v>
      </c>
      <c r="B429" s="8" t="s">
        <v>789</v>
      </c>
      <c r="C429" s="8" t="s">
        <v>789</v>
      </c>
      <c r="D429" s="28" t="s">
        <v>790</v>
      </c>
      <c r="E429" s="12"/>
      <c r="F429" s="17" t="s">
        <v>14</v>
      </c>
      <c r="G429" s="11" t="s">
        <v>42</v>
      </c>
      <c r="H429" s="12"/>
      <c r="I429" s="13">
        <v>85</v>
      </c>
      <c r="J429" s="14" t="s">
        <v>11</v>
      </c>
    </row>
    <row r="430" spans="1:10" ht="31.2">
      <c r="A430" s="7">
        <v>2842853</v>
      </c>
      <c r="B430" s="8" t="s">
        <v>791</v>
      </c>
      <c r="C430" s="8" t="s">
        <v>791</v>
      </c>
      <c r="D430" s="45" t="s">
        <v>792</v>
      </c>
      <c r="E430" s="12"/>
      <c r="F430" s="16" t="s">
        <v>14</v>
      </c>
      <c r="G430" s="12"/>
      <c r="H430" s="12"/>
      <c r="I430" s="13">
        <v>85</v>
      </c>
      <c r="J430" s="14" t="s">
        <v>17</v>
      </c>
    </row>
    <row r="431" spans="1:10" ht="46.8">
      <c r="A431" s="7">
        <v>2843051</v>
      </c>
      <c r="B431" s="8" t="s">
        <v>793</v>
      </c>
      <c r="C431" s="8" t="s">
        <v>793</v>
      </c>
      <c r="D431" s="20" t="s">
        <v>794</v>
      </c>
      <c r="E431" s="12"/>
      <c r="F431" s="24" t="str">
        <f>HYPERLINK("https://search.ancestryinstitution.com/search/db.aspx?dbid=2257","Ancestry.com")</f>
        <v>Ancestry.com</v>
      </c>
      <c r="G431" s="12"/>
      <c r="H431" s="12"/>
      <c r="I431" s="13">
        <v>85</v>
      </c>
      <c r="J431" s="14" t="s">
        <v>75</v>
      </c>
    </row>
    <row r="432" spans="1:10" ht="31.2">
      <c r="A432" s="7">
        <v>2826585</v>
      </c>
      <c r="B432" s="8" t="s">
        <v>795</v>
      </c>
      <c r="C432" s="8" t="s">
        <v>795</v>
      </c>
      <c r="D432" s="20" t="s">
        <v>796</v>
      </c>
      <c r="E432" s="12"/>
      <c r="F432" s="16" t="s">
        <v>14</v>
      </c>
      <c r="G432" s="12"/>
      <c r="H432" s="12"/>
      <c r="I432" s="13">
        <v>85</v>
      </c>
      <c r="J432" s="14" t="s">
        <v>75</v>
      </c>
    </row>
    <row r="433" spans="1:10" ht="31.2">
      <c r="A433" s="7">
        <v>2641665</v>
      </c>
      <c r="B433" s="8" t="s">
        <v>797</v>
      </c>
      <c r="C433" s="8" t="s">
        <v>797</v>
      </c>
      <c r="D433" s="20" t="s">
        <v>798</v>
      </c>
      <c r="E433" s="11"/>
      <c r="F433" s="44" t="str">
        <f>HYPERLINK("https://search.ancestryinstitution.com/search/db.aspx?dbid=9119","Ancestry.com")</f>
        <v>Ancestry.com</v>
      </c>
      <c r="G433" s="12"/>
      <c r="H433" s="12"/>
      <c r="I433" s="13">
        <v>85</v>
      </c>
      <c r="J433" s="14" t="s">
        <v>75</v>
      </c>
    </row>
    <row r="434" spans="1:10" ht="31.2">
      <c r="A434" s="7">
        <v>2877802</v>
      </c>
      <c r="B434" s="8" t="s">
        <v>799</v>
      </c>
      <c r="C434" s="8" t="s">
        <v>799</v>
      </c>
      <c r="D434" s="15" t="s">
        <v>800</v>
      </c>
      <c r="E434" s="12"/>
      <c r="F434" s="16" t="s">
        <v>14</v>
      </c>
      <c r="G434" s="12"/>
      <c r="H434" s="12"/>
      <c r="I434" s="13">
        <v>85</v>
      </c>
      <c r="J434" s="14" t="s">
        <v>11</v>
      </c>
    </row>
    <row r="435" spans="1:10" ht="31.2">
      <c r="A435" s="7">
        <v>2848463</v>
      </c>
      <c r="B435" s="8" t="s">
        <v>801</v>
      </c>
      <c r="C435" s="8" t="s">
        <v>801</v>
      </c>
      <c r="D435" s="28" t="s">
        <v>802</v>
      </c>
      <c r="E435" s="12"/>
      <c r="F435" s="16" t="s">
        <v>14</v>
      </c>
      <c r="G435" s="12"/>
      <c r="H435" s="12"/>
      <c r="I435" s="13">
        <v>85</v>
      </c>
      <c r="J435" s="14" t="s">
        <v>11</v>
      </c>
    </row>
    <row r="436" spans="1:10" ht="31.2">
      <c r="A436" s="7">
        <v>2848422</v>
      </c>
      <c r="B436" s="8" t="s">
        <v>803</v>
      </c>
      <c r="C436" s="8" t="s">
        <v>803</v>
      </c>
      <c r="D436" s="20" t="s">
        <v>804</v>
      </c>
      <c r="E436" s="12"/>
      <c r="F436" s="16" t="s">
        <v>14</v>
      </c>
      <c r="G436" s="12"/>
      <c r="H436" s="12"/>
      <c r="I436" s="13">
        <v>85</v>
      </c>
      <c r="J436" s="14" t="s">
        <v>75</v>
      </c>
    </row>
    <row r="437" spans="1:10" ht="46.8">
      <c r="A437" s="7">
        <v>2848492</v>
      </c>
      <c r="B437" s="8" t="s">
        <v>805</v>
      </c>
      <c r="C437" s="8" t="s">
        <v>805</v>
      </c>
      <c r="D437" s="28" t="s">
        <v>806</v>
      </c>
      <c r="E437" s="12"/>
      <c r="F437" s="16" t="s">
        <v>14</v>
      </c>
      <c r="G437" s="12"/>
      <c r="H437" s="12"/>
      <c r="I437" s="13">
        <v>85</v>
      </c>
      <c r="J437" s="14" t="s">
        <v>17</v>
      </c>
    </row>
    <row r="438" spans="1:10" ht="46.8">
      <c r="A438" s="7">
        <v>3020750</v>
      </c>
      <c r="B438" s="8" t="s">
        <v>807</v>
      </c>
      <c r="C438" s="8" t="s">
        <v>807</v>
      </c>
      <c r="D438" s="15" t="s">
        <v>808</v>
      </c>
      <c r="E438" s="12"/>
      <c r="F438" s="11" t="str">
        <f>HYPERLINK("https://search.ancestryinstitution.com/aird/search/db.aspx?dbid=1277","Ancestry.com")</f>
        <v>Ancestry.com</v>
      </c>
      <c r="G438" s="12"/>
      <c r="H438" s="12"/>
      <c r="I438" s="13">
        <v>85</v>
      </c>
      <c r="J438" s="14" t="s">
        <v>17</v>
      </c>
    </row>
    <row r="439" spans="1:10" ht="31.2">
      <c r="A439" s="7">
        <v>2861741</v>
      </c>
      <c r="B439" s="8" t="s">
        <v>809</v>
      </c>
      <c r="C439" s="8" t="s">
        <v>809</v>
      </c>
      <c r="D439" s="15" t="s">
        <v>810</v>
      </c>
      <c r="E439" s="12"/>
      <c r="F439" s="16" t="s">
        <v>14</v>
      </c>
      <c r="G439" s="12"/>
      <c r="H439" s="12"/>
      <c r="I439" s="13">
        <v>85</v>
      </c>
      <c r="J439" s="14" t="s">
        <v>11</v>
      </c>
    </row>
    <row r="440" spans="1:10" ht="31.2">
      <c r="A440" s="7">
        <v>2884841</v>
      </c>
      <c r="B440" s="8" t="s">
        <v>811</v>
      </c>
      <c r="C440" s="8" t="s">
        <v>811</v>
      </c>
      <c r="D440" s="28" t="s">
        <v>812</v>
      </c>
      <c r="E440" s="12"/>
      <c r="F440" s="16" t="s">
        <v>14</v>
      </c>
      <c r="G440" s="12"/>
      <c r="H440" s="12"/>
      <c r="I440" s="13">
        <v>85</v>
      </c>
      <c r="J440" s="14" t="s">
        <v>17</v>
      </c>
    </row>
    <row r="441" spans="1:10" ht="46.8">
      <c r="A441" s="7">
        <v>3650782</v>
      </c>
      <c r="B441" s="8" t="s">
        <v>813</v>
      </c>
      <c r="C441" s="8" t="s">
        <v>813</v>
      </c>
      <c r="D441" s="20" t="s">
        <v>814</v>
      </c>
      <c r="E441" s="12"/>
      <c r="F441" s="11" t="str">
        <f>HYPERLINK("https://search.ancestryinstitution.com/aird/search/db.aspx?dbid=1277","Ancestry.com")</f>
        <v>Ancestry.com</v>
      </c>
      <c r="G441" s="12"/>
      <c r="H441" s="12"/>
      <c r="I441" s="13">
        <v>85</v>
      </c>
      <c r="J441" s="14" t="s">
        <v>75</v>
      </c>
    </row>
    <row r="442" spans="1:10" ht="31.2">
      <c r="A442" s="7">
        <v>2867034</v>
      </c>
      <c r="B442" s="8" t="s">
        <v>815</v>
      </c>
      <c r="C442" s="8" t="s">
        <v>815</v>
      </c>
      <c r="D442" s="28" t="s">
        <v>816</v>
      </c>
      <c r="E442" s="12"/>
      <c r="F442" s="16" t="s">
        <v>14</v>
      </c>
      <c r="G442" s="12"/>
      <c r="H442" s="12"/>
      <c r="I442" s="13">
        <v>85</v>
      </c>
      <c r="J442" s="14" t="s">
        <v>17</v>
      </c>
    </row>
    <row r="443" spans="1:10" ht="31.2">
      <c r="A443" s="7">
        <v>2867069</v>
      </c>
      <c r="B443" s="8" t="s">
        <v>817</v>
      </c>
      <c r="C443" s="8" t="s">
        <v>817</v>
      </c>
      <c r="D443" s="20" t="s">
        <v>818</v>
      </c>
      <c r="E443" s="11"/>
      <c r="F443" s="16" t="s">
        <v>14</v>
      </c>
      <c r="G443" s="12"/>
      <c r="H443" s="12"/>
      <c r="I443" s="13">
        <v>85</v>
      </c>
      <c r="J443" s="14" t="s">
        <v>75</v>
      </c>
    </row>
    <row r="444" spans="1:10" ht="31.2">
      <c r="A444" s="7">
        <v>2924301</v>
      </c>
      <c r="B444" s="8" t="s">
        <v>819</v>
      </c>
      <c r="C444" s="8" t="s">
        <v>819</v>
      </c>
      <c r="D444" s="20" t="s">
        <v>820</v>
      </c>
      <c r="E444" s="12"/>
      <c r="F444" s="16" t="s">
        <v>14</v>
      </c>
      <c r="G444" s="12"/>
      <c r="H444" s="12"/>
      <c r="I444" s="13">
        <v>85</v>
      </c>
      <c r="J444" s="14" t="s">
        <v>75</v>
      </c>
    </row>
    <row r="445" spans="1:10" ht="31.2">
      <c r="A445" s="7">
        <v>2922418</v>
      </c>
      <c r="B445" s="8" t="s">
        <v>821</v>
      </c>
      <c r="C445" s="8" t="s">
        <v>821</v>
      </c>
      <c r="D445" s="15" t="s">
        <v>822</v>
      </c>
      <c r="E445" s="12"/>
      <c r="F445" s="11" t="str">
        <f>HYPERLINK("https://search.ancestryinstitution.com/aird/search/db.aspx?dbid=9033","Ancestry.com")</f>
        <v>Ancestry.com</v>
      </c>
      <c r="G445" s="12"/>
      <c r="H445" s="12"/>
      <c r="I445" s="13">
        <v>85</v>
      </c>
      <c r="J445" s="14" t="s">
        <v>11</v>
      </c>
    </row>
    <row r="446" spans="1:10" ht="46.8">
      <c r="A446" s="7">
        <v>2924318</v>
      </c>
      <c r="B446" s="8" t="s">
        <v>823</v>
      </c>
      <c r="C446" s="8" t="s">
        <v>823</v>
      </c>
      <c r="D446" s="28" t="s">
        <v>824</v>
      </c>
      <c r="E446" s="12"/>
      <c r="F446" s="16" t="s">
        <v>14</v>
      </c>
      <c r="G446" s="12"/>
      <c r="H446" s="12"/>
      <c r="I446" s="13">
        <v>85</v>
      </c>
      <c r="J446" s="14" t="s">
        <v>17</v>
      </c>
    </row>
    <row r="447" spans="1:10" ht="31.2">
      <c r="A447" s="7">
        <v>3020764</v>
      </c>
      <c r="B447" s="8" t="s">
        <v>825</v>
      </c>
      <c r="C447" s="8" t="s">
        <v>825</v>
      </c>
      <c r="D447" s="15" t="s">
        <v>826</v>
      </c>
      <c r="E447" s="12"/>
      <c r="F447" s="16" t="s">
        <v>14</v>
      </c>
      <c r="G447" s="12"/>
      <c r="H447" s="12"/>
      <c r="I447" s="13">
        <v>85</v>
      </c>
      <c r="J447" s="14" t="s">
        <v>11</v>
      </c>
    </row>
    <row r="448" spans="1:10" ht="31.2">
      <c r="A448" s="7">
        <v>3033327</v>
      </c>
      <c r="B448" s="8" t="s">
        <v>827</v>
      </c>
      <c r="C448" s="8" t="s">
        <v>827</v>
      </c>
      <c r="D448" s="15" t="s">
        <v>828</v>
      </c>
      <c r="E448" s="12"/>
      <c r="F448" s="16" t="s">
        <v>14</v>
      </c>
      <c r="G448" s="12"/>
      <c r="H448" s="12"/>
      <c r="I448" s="13">
        <v>85</v>
      </c>
      <c r="J448" s="14" t="s">
        <v>11</v>
      </c>
    </row>
    <row r="449" spans="1:10" ht="31.2">
      <c r="A449" s="7">
        <v>3039651</v>
      </c>
      <c r="B449" s="8" t="s">
        <v>829</v>
      </c>
      <c r="C449" s="8" t="s">
        <v>829</v>
      </c>
      <c r="D449" s="28" t="s">
        <v>830</v>
      </c>
      <c r="E449" s="12"/>
      <c r="F449" s="11" t="str">
        <f>HYPERLINK("https://search.ancestryinstitution.com/aird/search/db.aspx?dbid=9033","Ancestry.com")</f>
        <v>Ancestry.com</v>
      </c>
      <c r="G449" s="12"/>
      <c r="H449" s="12"/>
      <c r="I449" s="13">
        <v>85</v>
      </c>
      <c r="J449" s="14" t="s">
        <v>11</v>
      </c>
    </row>
    <row r="450" spans="1:10" ht="46.8">
      <c r="A450" s="7">
        <v>4076494</v>
      </c>
      <c r="B450" s="8" t="s">
        <v>831</v>
      </c>
      <c r="C450" s="8" t="s">
        <v>831</v>
      </c>
      <c r="D450" s="20" t="s">
        <v>832</v>
      </c>
      <c r="E450" s="11"/>
      <c r="F450" s="18" t="s">
        <v>14</v>
      </c>
      <c r="G450" s="12"/>
      <c r="H450" s="12"/>
      <c r="I450" s="13">
        <v>85</v>
      </c>
      <c r="J450" s="14" t="s">
        <v>75</v>
      </c>
    </row>
    <row r="451" spans="1:10" ht="46.8">
      <c r="A451" s="7">
        <v>2848355</v>
      </c>
      <c r="B451" s="8" t="s">
        <v>833</v>
      </c>
      <c r="C451" s="8" t="s">
        <v>833</v>
      </c>
      <c r="D451" s="28" t="s">
        <v>834</v>
      </c>
      <c r="E451" s="12"/>
      <c r="F451" s="16" t="s">
        <v>14</v>
      </c>
      <c r="G451" s="12"/>
      <c r="H451" s="12"/>
      <c r="I451" s="13">
        <v>85</v>
      </c>
      <c r="J451" s="14" t="s">
        <v>17</v>
      </c>
    </row>
    <row r="452" spans="1:10" ht="31.2">
      <c r="A452" s="7">
        <v>2912199</v>
      </c>
      <c r="B452" s="8" t="s">
        <v>835</v>
      </c>
      <c r="C452" s="8" t="s">
        <v>835</v>
      </c>
      <c r="D452" s="15" t="s">
        <v>836</v>
      </c>
      <c r="E452" s="12"/>
      <c r="F452" s="16" t="s">
        <v>14</v>
      </c>
      <c r="G452" s="12"/>
      <c r="H452" s="12"/>
      <c r="I452" s="13">
        <v>85</v>
      </c>
      <c r="J452" s="14" t="s">
        <v>11</v>
      </c>
    </row>
    <row r="453" spans="1:10" ht="46.8">
      <c r="A453" s="7">
        <v>4492481</v>
      </c>
      <c r="B453" s="8" t="s">
        <v>837</v>
      </c>
      <c r="C453" s="8" t="s">
        <v>837</v>
      </c>
      <c r="D453" s="40" t="s">
        <v>838</v>
      </c>
      <c r="E453" s="12"/>
      <c r="F453" s="16" t="s">
        <v>14</v>
      </c>
      <c r="G453" s="11" t="str">
        <f>HYPERLINK("https://www.familysearch.org/search/catalog/2443340?availability=Family%20History%20Library","FamilySearch.org")</f>
        <v>FamilySearch.org</v>
      </c>
      <c r="H453" s="12"/>
      <c r="I453" s="13">
        <v>85</v>
      </c>
      <c r="J453" s="14" t="s">
        <v>11</v>
      </c>
    </row>
    <row r="454" spans="1:10" ht="46.8">
      <c r="A454" s="7">
        <v>2945714</v>
      </c>
      <c r="B454" s="8" t="s">
        <v>839</v>
      </c>
      <c r="C454" s="8" t="s">
        <v>839</v>
      </c>
      <c r="D454" s="20" t="s">
        <v>840</v>
      </c>
      <c r="E454" s="11"/>
      <c r="F454" s="18" t="s">
        <v>14</v>
      </c>
      <c r="G454" s="12"/>
      <c r="H454" s="12"/>
      <c r="I454" s="13">
        <v>85</v>
      </c>
      <c r="J454" s="14" t="s">
        <v>75</v>
      </c>
    </row>
    <row r="455" spans="1:10" ht="31.2">
      <c r="A455" s="7">
        <v>2906038</v>
      </c>
      <c r="B455" s="8" t="s">
        <v>841</v>
      </c>
      <c r="C455" s="8" t="s">
        <v>841</v>
      </c>
      <c r="D455" s="28" t="s">
        <v>842</v>
      </c>
      <c r="E455" s="12"/>
      <c r="F455" s="11" t="str">
        <f>HYPERLINK("https://search.ancestryinstitution.com/aird/search/db.aspx?dbid=8842","Ancestry.com")</f>
        <v>Ancestry.com</v>
      </c>
      <c r="G455" s="12"/>
      <c r="H455" s="12"/>
      <c r="I455" s="13">
        <v>85</v>
      </c>
      <c r="J455" s="14" t="s">
        <v>17</v>
      </c>
    </row>
    <row r="456" spans="1:10" ht="46.8">
      <c r="A456" s="7">
        <v>2900588</v>
      </c>
      <c r="B456" s="8" t="s">
        <v>843</v>
      </c>
      <c r="C456" s="8" t="s">
        <v>843</v>
      </c>
      <c r="D456" s="15" t="s">
        <v>844</v>
      </c>
      <c r="E456" s="12"/>
      <c r="F456" s="16" t="s">
        <v>14</v>
      </c>
      <c r="G456" s="12"/>
      <c r="H456" s="12"/>
      <c r="I456" s="13">
        <v>85</v>
      </c>
      <c r="J456" s="14" t="s">
        <v>11</v>
      </c>
    </row>
    <row r="457" spans="1:10" ht="46.8">
      <c r="A457" s="7">
        <v>3020757</v>
      </c>
      <c r="B457" s="8" t="s">
        <v>845</v>
      </c>
      <c r="C457" s="8" t="s">
        <v>845</v>
      </c>
      <c r="D457" s="15" t="s">
        <v>846</v>
      </c>
      <c r="E457" s="12"/>
      <c r="F457" s="16" t="s">
        <v>14</v>
      </c>
      <c r="G457" s="12"/>
      <c r="H457" s="12"/>
      <c r="I457" s="13">
        <v>85</v>
      </c>
      <c r="J457" s="14" t="s">
        <v>11</v>
      </c>
    </row>
    <row r="458" spans="1:10" ht="31.2">
      <c r="A458" s="7">
        <v>3020760</v>
      </c>
      <c r="B458" s="8" t="s">
        <v>847</v>
      </c>
      <c r="C458" s="8" t="s">
        <v>847</v>
      </c>
      <c r="D458" s="15" t="s">
        <v>848</v>
      </c>
      <c r="E458" s="12"/>
      <c r="F458" s="16" t="s">
        <v>14</v>
      </c>
      <c r="G458" s="12"/>
      <c r="H458" s="12"/>
      <c r="I458" s="13">
        <v>85</v>
      </c>
      <c r="J458" s="14" t="s">
        <v>11</v>
      </c>
    </row>
    <row r="459" spans="1:10" ht="31.2">
      <c r="A459" s="7">
        <v>3020769</v>
      </c>
      <c r="B459" s="8" t="s">
        <v>849</v>
      </c>
      <c r="C459" s="8" t="s">
        <v>849</v>
      </c>
      <c r="D459" s="28" t="s">
        <v>850</v>
      </c>
      <c r="E459" s="12"/>
      <c r="F459" s="24" t="str">
        <f>HYPERLINK("https://search.ancestryinstitution.com/aird/search/db.aspx?dbid=1075","Ancestry.com")</f>
        <v>Ancestry.com</v>
      </c>
      <c r="G459" s="12"/>
      <c r="H459" s="12"/>
      <c r="I459" s="13">
        <v>85</v>
      </c>
      <c r="J459" s="14" t="s">
        <v>11</v>
      </c>
    </row>
    <row r="460" spans="1:10" ht="62.4">
      <c r="A460" s="7">
        <v>2945984</v>
      </c>
      <c r="B460" s="8" t="s">
        <v>851</v>
      </c>
      <c r="C460" s="8" t="s">
        <v>851</v>
      </c>
      <c r="D460" s="28" t="s">
        <v>852</v>
      </c>
      <c r="E460" s="12"/>
      <c r="F460" s="11" t="str">
        <f>HYPERLINK("https://search.ancestryinstitution.com/aird/search/db.aspx?dbid=8945","Ancestry.com")</f>
        <v>Ancestry.com</v>
      </c>
      <c r="G460" s="12"/>
      <c r="H460" s="12"/>
      <c r="I460" s="13">
        <v>85</v>
      </c>
      <c r="J460" s="14" t="s">
        <v>11</v>
      </c>
    </row>
    <row r="461" spans="1:10" ht="31.2">
      <c r="A461" s="7">
        <v>2945993</v>
      </c>
      <c r="B461" s="8" t="s">
        <v>853</v>
      </c>
      <c r="C461" s="8" t="s">
        <v>853</v>
      </c>
      <c r="D461" s="20" t="s">
        <v>854</v>
      </c>
      <c r="E461" s="12"/>
      <c r="F461" s="16" t="s">
        <v>14</v>
      </c>
      <c r="G461" s="12"/>
      <c r="H461" s="12"/>
      <c r="I461" s="13">
        <v>85</v>
      </c>
      <c r="J461" s="14" t="s">
        <v>75</v>
      </c>
    </row>
    <row r="462" spans="1:10" ht="31.2">
      <c r="A462" s="7">
        <v>2945990</v>
      </c>
      <c r="B462" s="8" t="s">
        <v>855</v>
      </c>
      <c r="C462" s="8" t="s">
        <v>855</v>
      </c>
      <c r="D462" s="15" t="s">
        <v>856</v>
      </c>
      <c r="E462" s="12"/>
      <c r="F462" s="16" t="s">
        <v>14</v>
      </c>
      <c r="G462" s="12"/>
      <c r="H462" s="12"/>
      <c r="I462" s="13">
        <v>85</v>
      </c>
      <c r="J462" s="14" t="s">
        <v>11</v>
      </c>
    </row>
    <row r="463" spans="1:10" ht="46.8">
      <c r="A463" s="7">
        <v>3256771</v>
      </c>
      <c r="B463" s="8" t="s">
        <v>857</v>
      </c>
      <c r="C463" s="8" t="s">
        <v>857</v>
      </c>
      <c r="D463" s="28" t="s">
        <v>858</v>
      </c>
      <c r="E463" s="12"/>
      <c r="F463" s="11" t="str">
        <f>HYPERLINK("https://search.ancestryinstitution.com/aird/search/db.aspx?dbid=60882","Ancestry.com")</f>
        <v>Ancestry.com</v>
      </c>
      <c r="G463" s="12"/>
      <c r="H463" s="12"/>
      <c r="I463" s="13">
        <v>85</v>
      </c>
      <c r="J463" s="14" t="s">
        <v>17</v>
      </c>
    </row>
    <row r="464" spans="1:10" ht="46.8">
      <c r="A464" s="7">
        <v>2953588</v>
      </c>
      <c r="B464" s="8" t="s">
        <v>859</v>
      </c>
      <c r="C464" s="8" t="s">
        <v>859</v>
      </c>
      <c r="D464" s="28" t="s">
        <v>860</v>
      </c>
      <c r="E464" s="12"/>
      <c r="F464" s="11" t="str">
        <f>HYPERLINK("https://search.ancestryinstitution.com/aird/search/db.aspx?dbid=8945","Ancestry.com")</f>
        <v>Ancestry.com</v>
      </c>
      <c r="G464" s="12"/>
      <c r="H464" s="12"/>
      <c r="I464" s="13">
        <v>85</v>
      </c>
      <c r="J464" s="14" t="s">
        <v>17</v>
      </c>
    </row>
    <row r="465" spans="1:10" ht="31.2">
      <c r="A465" s="7">
        <v>2767302</v>
      </c>
      <c r="B465" s="8" t="s">
        <v>861</v>
      </c>
      <c r="C465" s="8" t="s">
        <v>861</v>
      </c>
      <c r="D465" s="28" t="s">
        <v>862</v>
      </c>
      <c r="E465" s="12"/>
      <c r="F465" s="16" t="s">
        <v>14</v>
      </c>
      <c r="G465" s="12"/>
      <c r="H465" s="12"/>
      <c r="I465" s="13">
        <v>85</v>
      </c>
      <c r="J465" s="14" t="s">
        <v>11</v>
      </c>
    </row>
    <row r="466" spans="1:10" ht="46.8">
      <c r="A466" s="7">
        <v>2788988</v>
      </c>
      <c r="B466" s="8" t="s">
        <v>863</v>
      </c>
      <c r="C466" s="8" t="s">
        <v>863</v>
      </c>
      <c r="D466" s="28" t="s">
        <v>864</v>
      </c>
      <c r="E466" s="12"/>
      <c r="F466" s="11" t="str">
        <f>HYPERLINK("https://search.ancestryinstitution.com/aird/search/db.aspx?dbid=60882","Ancestry.com")</f>
        <v>Ancestry.com</v>
      </c>
      <c r="G466" s="12"/>
      <c r="H466" s="12"/>
      <c r="I466" s="13">
        <v>85</v>
      </c>
      <c r="J466" s="14" t="s">
        <v>11</v>
      </c>
    </row>
    <row r="467" spans="1:10" ht="31.2">
      <c r="A467" s="7">
        <v>2645524</v>
      </c>
      <c r="B467" s="8" t="s">
        <v>865</v>
      </c>
      <c r="C467" s="8" t="s">
        <v>865</v>
      </c>
      <c r="D467" s="28" t="s">
        <v>866</v>
      </c>
      <c r="E467" s="12"/>
      <c r="F467" s="16" t="s">
        <v>14</v>
      </c>
      <c r="G467" s="12"/>
      <c r="H467" s="12"/>
      <c r="I467" s="13">
        <v>85</v>
      </c>
      <c r="J467" s="14" t="s">
        <v>11</v>
      </c>
    </row>
    <row r="468" spans="1:10" ht="46.8">
      <c r="A468" s="7">
        <v>2645540</v>
      </c>
      <c r="B468" s="8" t="s">
        <v>867</v>
      </c>
      <c r="C468" s="8" t="s">
        <v>867</v>
      </c>
      <c r="D468" s="28" t="s">
        <v>868</v>
      </c>
      <c r="E468" s="12"/>
      <c r="F468" s="16" t="s">
        <v>14</v>
      </c>
      <c r="G468" s="12"/>
      <c r="H468" s="12"/>
      <c r="I468" s="13">
        <v>85</v>
      </c>
      <c r="J468" s="14" t="s">
        <v>11</v>
      </c>
    </row>
    <row r="469" spans="1:10" ht="46.8">
      <c r="A469" s="7">
        <v>2645661</v>
      </c>
      <c r="B469" s="8" t="s">
        <v>869</v>
      </c>
      <c r="C469" s="8" t="s">
        <v>869</v>
      </c>
      <c r="D469" s="20" t="s">
        <v>870</v>
      </c>
      <c r="E469" s="12"/>
      <c r="F469" s="16" t="s">
        <v>14</v>
      </c>
      <c r="G469" s="12"/>
      <c r="H469" s="12"/>
      <c r="I469" s="13">
        <v>85</v>
      </c>
      <c r="J469" s="14" t="s">
        <v>75</v>
      </c>
    </row>
    <row r="470" spans="1:10" ht="46.8">
      <c r="A470" s="7">
        <v>2735546</v>
      </c>
      <c r="B470" s="8" t="s">
        <v>871</v>
      </c>
      <c r="C470" s="8" t="s">
        <v>871</v>
      </c>
      <c r="D470" s="28" t="s">
        <v>872</v>
      </c>
      <c r="E470" s="12"/>
      <c r="F470" s="16" t="s">
        <v>14</v>
      </c>
      <c r="G470" s="12"/>
      <c r="H470" s="12"/>
      <c r="I470" s="13">
        <v>85</v>
      </c>
      <c r="J470" s="14" t="s">
        <v>17</v>
      </c>
    </row>
    <row r="471" spans="1:10" ht="31.2">
      <c r="A471" s="7">
        <v>2825528</v>
      </c>
      <c r="B471" s="8" t="s">
        <v>873</v>
      </c>
      <c r="C471" s="8" t="s">
        <v>873</v>
      </c>
      <c r="D471" s="28" t="s">
        <v>874</v>
      </c>
      <c r="E471" s="12"/>
      <c r="F471" s="16" t="s">
        <v>14</v>
      </c>
      <c r="G471" s="12"/>
      <c r="H471" s="12"/>
      <c r="I471" s="13">
        <v>85</v>
      </c>
      <c r="J471" s="14" t="s">
        <v>17</v>
      </c>
    </row>
    <row r="472" spans="1:10" ht="46.8">
      <c r="A472" s="7">
        <v>2734701</v>
      </c>
      <c r="B472" s="8" t="s">
        <v>875</v>
      </c>
      <c r="C472" s="8" t="s">
        <v>875</v>
      </c>
      <c r="D472" s="28" t="s">
        <v>876</v>
      </c>
      <c r="E472" s="12"/>
      <c r="F472" s="16" t="s">
        <v>14</v>
      </c>
      <c r="G472" s="12"/>
      <c r="H472" s="12"/>
      <c r="I472" s="13">
        <v>85</v>
      </c>
      <c r="J472" s="14" t="s">
        <v>17</v>
      </c>
    </row>
    <row r="473" spans="1:10" ht="46.8">
      <c r="A473" s="7">
        <v>2825730</v>
      </c>
      <c r="B473" s="8" t="s">
        <v>877</v>
      </c>
      <c r="C473" s="8" t="s">
        <v>877</v>
      </c>
      <c r="D473" s="20" t="s">
        <v>878</v>
      </c>
      <c r="E473" s="12"/>
      <c r="F473" s="16" t="s">
        <v>14</v>
      </c>
      <c r="G473" s="12"/>
      <c r="H473" s="12"/>
      <c r="I473" s="13">
        <v>85</v>
      </c>
      <c r="J473" s="14" t="s">
        <v>75</v>
      </c>
    </row>
    <row r="474" spans="1:10" ht="31.2">
      <c r="A474" s="7">
        <v>2825766</v>
      </c>
      <c r="B474" s="8" t="s">
        <v>879</v>
      </c>
      <c r="C474" s="8" t="s">
        <v>879</v>
      </c>
      <c r="D474" s="28" t="s">
        <v>880</v>
      </c>
      <c r="E474" s="12"/>
      <c r="F474" s="16" t="s">
        <v>14</v>
      </c>
      <c r="G474" s="12"/>
      <c r="H474" s="12"/>
      <c r="I474" s="13">
        <v>85</v>
      </c>
      <c r="J474" s="14" t="s">
        <v>11</v>
      </c>
    </row>
    <row r="475" spans="1:10" ht="31.2">
      <c r="A475" s="7">
        <v>2826629</v>
      </c>
      <c r="B475" s="8" t="s">
        <v>881</v>
      </c>
      <c r="C475" s="8" t="s">
        <v>881</v>
      </c>
      <c r="D475" s="28" t="s">
        <v>882</v>
      </c>
      <c r="E475" s="12"/>
      <c r="F475" s="16" t="s">
        <v>14</v>
      </c>
      <c r="G475" s="12"/>
      <c r="H475" s="12"/>
      <c r="I475" s="13">
        <v>85</v>
      </c>
      <c r="J475" s="14" t="s">
        <v>11</v>
      </c>
    </row>
    <row r="476" spans="1:10" ht="31.2">
      <c r="A476" s="7">
        <v>2679420</v>
      </c>
      <c r="B476" s="8" t="s">
        <v>883</v>
      </c>
      <c r="C476" s="8" t="s">
        <v>883</v>
      </c>
      <c r="D476" s="28" t="s">
        <v>884</v>
      </c>
      <c r="E476" s="12"/>
      <c r="F476" s="16" t="s">
        <v>14</v>
      </c>
      <c r="G476" s="12"/>
      <c r="H476" s="12"/>
      <c r="I476" s="13">
        <v>85</v>
      </c>
      <c r="J476" s="14" t="s">
        <v>17</v>
      </c>
    </row>
    <row r="477" spans="1:10" ht="46.8">
      <c r="A477" s="7">
        <v>2839438</v>
      </c>
      <c r="B477" s="8" t="s">
        <v>885</v>
      </c>
      <c r="C477" s="8" t="s">
        <v>885</v>
      </c>
      <c r="D477" s="28" t="s">
        <v>886</v>
      </c>
      <c r="E477" s="12"/>
      <c r="F477" s="16" t="s">
        <v>14</v>
      </c>
      <c r="G477" s="12"/>
      <c r="H477" s="12"/>
      <c r="I477" s="13">
        <v>85</v>
      </c>
      <c r="J477" s="14" t="s">
        <v>11</v>
      </c>
    </row>
    <row r="478" spans="1:10" ht="46.8">
      <c r="A478" s="7">
        <v>2790535</v>
      </c>
      <c r="B478" s="8" t="s">
        <v>887</v>
      </c>
      <c r="C478" s="8" t="s">
        <v>887</v>
      </c>
      <c r="D478" s="20" t="s">
        <v>888</v>
      </c>
      <c r="E478" s="12"/>
      <c r="F478" s="16" t="s">
        <v>14</v>
      </c>
      <c r="G478" s="12"/>
      <c r="H478" s="12"/>
      <c r="I478" s="13">
        <v>85</v>
      </c>
      <c r="J478" s="14" t="s">
        <v>75</v>
      </c>
    </row>
    <row r="479" spans="1:10" ht="46.8">
      <c r="A479" s="7">
        <v>3033378</v>
      </c>
      <c r="B479" s="8" t="s">
        <v>889</v>
      </c>
      <c r="C479" s="8" t="s">
        <v>889</v>
      </c>
      <c r="D479" s="15" t="s">
        <v>890</v>
      </c>
      <c r="E479" s="12"/>
      <c r="F479" s="16" t="s">
        <v>14</v>
      </c>
      <c r="G479" s="12"/>
      <c r="H479" s="12"/>
      <c r="I479" s="13">
        <v>85</v>
      </c>
      <c r="J479" s="14" t="s">
        <v>11</v>
      </c>
    </row>
    <row r="480" spans="1:10" ht="46.8">
      <c r="A480" s="7">
        <v>2790555</v>
      </c>
      <c r="B480" s="8" t="s">
        <v>891</v>
      </c>
      <c r="C480" s="8" t="s">
        <v>891</v>
      </c>
      <c r="D480" s="15" t="s">
        <v>892</v>
      </c>
      <c r="E480" s="12"/>
      <c r="F480" s="16" t="s">
        <v>14</v>
      </c>
      <c r="G480" s="12"/>
      <c r="H480" s="12"/>
      <c r="I480" s="13">
        <v>85</v>
      </c>
      <c r="J480" s="14" t="s">
        <v>17</v>
      </c>
    </row>
    <row r="481" spans="1:10" ht="31.2">
      <c r="A481" s="7">
        <v>2723174</v>
      </c>
      <c r="B481" s="8" t="s">
        <v>893</v>
      </c>
      <c r="C481" s="8" t="s">
        <v>893</v>
      </c>
      <c r="D481" s="28" t="s">
        <v>894</v>
      </c>
      <c r="E481" s="12"/>
      <c r="F481" s="16" t="s">
        <v>14</v>
      </c>
      <c r="G481" s="12"/>
      <c r="H481" s="12"/>
      <c r="I481" s="13">
        <v>85</v>
      </c>
      <c r="J481" s="14" t="s">
        <v>17</v>
      </c>
    </row>
    <row r="482" spans="1:10" ht="46.8">
      <c r="A482" s="7">
        <v>2694716</v>
      </c>
      <c r="B482" s="8" t="s">
        <v>895</v>
      </c>
      <c r="C482" s="8" t="s">
        <v>895</v>
      </c>
      <c r="D482" s="15" t="s">
        <v>896</v>
      </c>
      <c r="E482" s="12"/>
      <c r="F482" s="16" t="s">
        <v>14</v>
      </c>
      <c r="G482" s="12"/>
      <c r="H482" s="12"/>
      <c r="I482" s="13">
        <v>85</v>
      </c>
      <c r="J482" s="14" t="s">
        <v>897</v>
      </c>
    </row>
    <row r="483" spans="1:10" ht="31.2">
      <c r="A483" s="7">
        <v>2734812</v>
      </c>
      <c r="B483" s="8" t="s">
        <v>898</v>
      </c>
      <c r="C483" s="8" t="s">
        <v>898</v>
      </c>
      <c r="D483" s="28" t="s">
        <v>899</v>
      </c>
      <c r="E483" s="12"/>
      <c r="F483" s="16" t="s">
        <v>14</v>
      </c>
      <c r="G483" s="12"/>
      <c r="H483" s="12"/>
      <c r="I483" s="13">
        <v>85</v>
      </c>
      <c r="J483" s="14" t="s">
        <v>11</v>
      </c>
    </row>
    <row r="484" spans="1:10" ht="31.2">
      <c r="A484" s="7">
        <v>2736965</v>
      </c>
      <c r="B484" s="8" t="s">
        <v>900</v>
      </c>
      <c r="C484" s="8" t="s">
        <v>900</v>
      </c>
      <c r="D484" s="20" t="s">
        <v>901</v>
      </c>
      <c r="E484" s="12"/>
      <c r="F484" s="16" t="s">
        <v>14</v>
      </c>
      <c r="G484" s="12"/>
      <c r="H484" s="12"/>
      <c r="I484" s="13">
        <v>85</v>
      </c>
      <c r="J484" s="14" t="s">
        <v>75</v>
      </c>
    </row>
    <row r="485" spans="1:10" ht="46.8">
      <c r="A485" s="7">
        <v>2842937</v>
      </c>
      <c r="B485" s="8" t="s">
        <v>902</v>
      </c>
      <c r="C485" s="8" t="s">
        <v>902</v>
      </c>
      <c r="D485" s="28" t="s">
        <v>903</v>
      </c>
      <c r="E485" s="12"/>
      <c r="F485" s="11" t="str">
        <f>HYPERLINK("https://search.ancestryinstitution.com/aird/search/db.aspx?dbid=60882","Ancestry.com")</f>
        <v>Ancestry.com</v>
      </c>
      <c r="G485" s="12"/>
      <c r="H485" s="12"/>
      <c r="I485" s="13">
        <v>85</v>
      </c>
      <c r="J485" s="14" t="s">
        <v>17</v>
      </c>
    </row>
    <row r="486" spans="1:10" ht="31.2">
      <c r="A486" s="7">
        <v>2825557</v>
      </c>
      <c r="B486" s="8" t="s">
        <v>904</v>
      </c>
      <c r="C486" s="8" t="s">
        <v>904</v>
      </c>
      <c r="D486" s="28" t="s">
        <v>905</v>
      </c>
      <c r="E486" s="12"/>
      <c r="F486" s="17" t="s">
        <v>14</v>
      </c>
      <c r="G486" s="12"/>
      <c r="H486" s="12"/>
      <c r="I486" s="13">
        <v>85</v>
      </c>
      <c r="J486" s="14" t="s">
        <v>17</v>
      </c>
    </row>
    <row r="487" spans="1:10" ht="31.2">
      <c r="A487" s="7">
        <v>2825761</v>
      </c>
      <c r="B487" s="8" t="s">
        <v>906</v>
      </c>
      <c r="C487" s="8" t="s">
        <v>906</v>
      </c>
      <c r="D487" s="28" t="s">
        <v>907</v>
      </c>
      <c r="E487" s="12"/>
      <c r="F487" s="11" t="str">
        <f>HYPERLINK("https://search.ancestryinstitution.com/aird/search/db.aspx?dbid=60882","Ancestry.com")</f>
        <v>Ancestry.com</v>
      </c>
      <c r="G487" s="12"/>
      <c r="H487" s="12"/>
      <c r="I487" s="13">
        <v>85</v>
      </c>
      <c r="J487" s="14" t="s">
        <v>17</v>
      </c>
    </row>
    <row r="488" spans="1:10" ht="46.8">
      <c r="A488" s="7">
        <v>2825691</v>
      </c>
      <c r="B488" s="8" t="s">
        <v>908</v>
      </c>
      <c r="C488" s="8" t="s">
        <v>908</v>
      </c>
      <c r="D488" s="28" t="s">
        <v>909</v>
      </c>
      <c r="E488" s="12"/>
      <c r="F488" s="17" t="s">
        <v>14</v>
      </c>
      <c r="G488" s="12"/>
      <c r="H488" s="12"/>
      <c r="I488" s="13">
        <v>85</v>
      </c>
      <c r="J488" s="14" t="s">
        <v>17</v>
      </c>
    </row>
    <row r="489" spans="1:10" ht="46.8">
      <c r="A489" s="7">
        <v>2945505</v>
      </c>
      <c r="B489" s="8" t="s">
        <v>910</v>
      </c>
      <c r="C489" s="8" t="s">
        <v>910</v>
      </c>
      <c r="D489" s="15" t="s">
        <v>911</v>
      </c>
      <c r="E489" s="12"/>
      <c r="F489" s="11" t="str">
        <f>HYPERLINK("https://search.ancestryinstitution.com/aird/search/db.aspx?dbid=60882","Ancestry.com")</f>
        <v>Ancestry.com</v>
      </c>
      <c r="G489" s="12"/>
      <c r="H489" s="12"/>
      <c r="I489" s="13">
        <v>85</v>
      </c>
      <c r="J489" s="14" t="s">
        <v>11</v>
      </c>
    </row>
    <row r="490" spans="1:10" ht="46.8">
      <c r="A490" s="7">
        <v>2843053</v>
      </c>
      <c r="B490" s="8" t="s">
        <v>912</v>
      </c>
      <c r="C490" s="8" t="s">
        <v>912</v>
      </c>
      <c r="D490" s="20" t="s">
        <v>913</v>
      </c>
      <c r="E490" s="12"/>
      <c r="F490" s="16" t="s">
        <v>14</v>
      </c>
      <c r="G490" s="12"/>
      <c r="H490" s="12"/>
      <c r="I490" s="13">
        <v>85</v>
      </c>
      <c r="J490" s="14" t="s">
        <v>75</v>
      </c>
    </row>
    <row r="491" spans="1:10" ht="46.8">
      <c r="A491" s="7">
        <v>2788979</v>
      </c>
      <c r="B491" s="8" t="s">
        <v>914</v>
      </c>
      <c r="C491" s="8" t="s">
        <v>914</v>
      </c>
      <c r="D491" s="20" t="s">
        <v>915</v>
      </c>
      <c r="E491" s="12"/>
      <c r="F491" s="11" t="str">
        <f>HYPERLINK("https://search.ancestryinstitution.com/aird/search/db.aspx?dbid=60882","Ancestry.com")</f>
        <v>Ancestry.com</v>
      </c>
      <c r="G491" s="12"/>
      <c r="H491" s="12"/>
      <c r="I491" s="13">
        <v>85</v>
      </c>
      <c r="J491" s="14" t="s">
        <v>75</v>
      </c>
    </row>
    <row r="492" spans="1:10" ht="46.8">
      <c r="A492" s="7">
        <v>2843142</v>
      </c>
      <c r="B492" s="8" t="s">
        <v>916</v>
      </c>
      <c r="C492" s="8" t="s">
        <v>916</v>
      </c>
      <c r="D492" s="20" t="s">
        <v>917</v>
      </c>
      <c r="E492" s="12"/>
      <c r="F492" s="16" t="s">
        <v>14</v>
      </c>
      <c r="G492" s="12"/>
      <c r="H492" s="12"/>
      <c r="I492" s="13">
        <v>85</v>
      </c>
      <c r="J492" s="14" t="s">
        <v>75</v>
      </c>
    </row>
    <row r="493" spans="1:10" ht="31.2">
      <c r="A493" s="7">
        <v>2843369</v>
      </c>
      <c r="B493" s="8" t="s">
        <v>918</v>
      </c>
      <c r="C493" s="8" t="s">
        <v>918</v>
      </c>
      <c r="D493" s="20" t="s">
        <v>919</v>
      </c>
      <c r="E493" s="12"/>
      <c r="F493" s="16" t="s">
        <v>14</v>
      </c>
      <c r="G493" s="12"/>
      <c r="H493" s="12"/>
      <c r="I493" s="13">
        <v>85</v>
      </c>
      <c r="J493" s="14" t="s">
        <v>75</v>
      </c>
    </row>
    <row r="494" spans="1:10" ht="31.2">
      <c r="A494" s="7">
        <v>2843370</v>
      </c>
      <c r="B494" s="8" t="s">
        <v>920</v>
      </c>
      <c r="C494" s="8" t="s">
        <v>920</v>
      </c>
      <c r="D494" s="28" t="s">
        <v>921</v>
      </c>
      <c r="E494" s="12"/>
      <c r="F494" s="16" t="s">
        <v>14</v>
      </c>
      <c r="G494" s="12"/>
      <c r="H494" s="12"/>
      <c r="I494" s="13">
        <v>85</v>
      </c>
      <c r="J494" s="14" t="s">
        <v>11</v>
      </c>
    </row>
    <row r="495" spans="1:10" ht="46.8">
      <c r="A495" s="7">
        <v>2843359</v>
      </c>
      <c r="B495" s="8" t="s">
        <v>922</v>
      </c>
      <c r="C495" s="8" t="s">
        <v>922</v>
      </c>
      <c r="D495" s="28" t="s">
        <v>923</v>
      </c>
      <c r="E495" s="12"/>
      <c r="F495" s="16" t="s">
        <v>14</v>
      </c>
      <c r="G495" s="12"/>
      <c r="H495" s="12"/>
      <c r="I495" s="13">
        <v>85</v>
      </c>
      <c r="J495" s="14" t="s">
        <v>11</v>
      </c>
    </row>
    <row r="496" spans="1:10" ht="46.8">
      <c r="A496" s="7">
        <v>3294293</v>
      </c>
      <c r="B496" s="8" t="s">
        <v>924</v>
      </c>
      <c r="C496" s="8" t="s">
        <v>924</v>
      </c>
      <c r="D496" s="20" t="s">
        <v>925</v>
      </c>
      <c r="E496" s="12"/>
      <c r="F496" s="11" t="str">
        <f t="shared" ref="F496:F498" si="9">HYPERLINK("https://search.ancestryinstitution.com/aird/search/db.aspx?dbid=60882","Ancestry.com")</f>
        <v>Ancestry.com</v>
      </c>
      <c r="G496" s="12"/>
      <c r="H496" s="12"/>
      <c r="I496" s="13">
        <v>85</v>
      </c>
      <c r="J496" s="14" t="s">
        <v>75</v>
      </c>
    </row>
    <row r="497" spans="1:10" ht="31.2">
      <c r="A497" s="7">
        <v>3525405</v>
      </c>
      <c r="B497" s="8" t="s">
        <v>926</v>
      </c>
      <c r="C497" s="8" t="s">
        <v>926</v>
      </c>
      <c r="D497" s="28" t="s">
        <v>927</v>
      </c>
      <c r="E497" s="12"/>
      <c r="F497" s="11" t="str">
        <f t="shared" si="9"/>
        <v>Ancestry.com</v>
      </c>
      <c r="G497" s="12"/>
      <c r="H497" s="12"/>
      <c r="I497" s="13">
        <v>85</v>
      </c>
      <c r="J497" s="14" t="s">
        <v>11</v>
      </c>
    </row>
    <row r="498" spans="1:10" ht="46.8">
      <c r="A498" s="7">
        <v>3298200</v>
      </c>
      <c r="B498" s="8" t="s">
        <v>928</v>
      </c>
      <c r="C498" s="8" t="s">
        <v>928</v>
      </c>
      <c r="D498" s="15" t="s">
        <v>929</v>
      </c>
      <c r="E498" s="12"/>
      <c r="F498" s="11" t="str">
        <f t="shared" si="9"/>
        <v>Ancestry.com</v>
      </c>
      <c r="G498" s="12"/>
      <c r="H498" s="12"/>
      <c r="I498" s="13">
        <v>85</v>
      </c>
      <c r="J498" s="14" t="s">
        <v>11</v>
      </c>
    </row>
    <row r="499" spans="1:10" ht="46.8">
      <c r="A499" s="7">
        <v>3298206</v>
      </c>
      <c r="B499" s="8" t="s">
        <v>930</v>
      </c>
      <c r="C499" s="8" t="s">
        <v>930</v>
      </c>
      <c r="D499" s="20" t="s">
        <v>931</v>
      </c>
      <c r="E499" s="12"/>
      <c r="F499" s="16" t="s">
        <v>14</v>
      </c>
      <c r="G499" s="12"/>
      <c r="H499" s="12"/>
      <c r="I499" s="13">
        <v>85</v>
      </c>
      <c r="J499" s="14" t="s">
        <v>75</v>
      </c>
    </row>
    <row r="500" spans="1:10" ht="46.8">
      <c r="A500" s="7">
        <v>3060170</v>
      </c>
      <c r="B500" s="8" t="s">
        <v>932</v>
      </c>
      <c r="C500" s="8" t="s">
        <v>932</v>
      </c>
      <c r="D500" s="20" t="s">
        <v>933</v>
      </c>
      <c r="E500" s="12"/>
      <c r="F500" s="11" t="str">
        <f>HYPERLINK("https://search.ancestryinstitution.com/aird/search/db.aspx?dbid=60376","Ancestry.com")</f>
        <v>Ancestry.com</v>
      </c>
      <c r="G500" s="12"/>
      <c r="H500" s="12"/>
      <c r="I500" s="13">
        <v>85</v>
      </c>
      <c r="J500" s="14" t="s">
        <v>75</v>
      </c>
    </row>
    <row r="501" spans="1:10" ht="46.8">
      <c r="A501" s="7">
        <v>2953525</v>
      </c>
      <c r="B501" s="8" t="s">
        <v>116</v>
      </c>
      <c r="C501" s="8" t="s">
        <v>116</v>
      </c>
      <c r="D501" s="28" t="s">
        <v>934</v>
      </c>
      <c r="E501" s="12"/>
      <c r="F501" s="16" t="s">
        <v>14</v>
      </c>
      <c r="G501" s="12"/>
      <c r="H501" s="12"/>
      <c r="I501" s="13">
        <v>85</v>
      </c>
      <c r="J501" s="14" t="s">
        <v>11</v>
      </c>
    </row>
    <row r="502" spans="1:10" ht="31.2">
      <c r="A502" s="7">
        <v>2953514</v>
      </c>
      <c r="B502" s="8" t="s">
        <v>935</v>
      </c>
      <c r="C502" s="8" t="s">
        <v>935</v>
      </c>
      <c r="D502" s="15" t="s">
        <v>936</v>
      </c>
      <c r="E502" s="12"/>
      <c r="F502" s="16" t="s">
        <v>14</v>
      </c>
      <c r="G502" s="12"/>
      <c r="H502" s="12"/>
      <c r="I502" s="13">
        <v>85</v>
      </c>
      <c r="J502" s="14" t="s">
        <v>11</v>
      </c>
    </row>
    <row r="503" spans="1:10" ht="46.8">
      <c r="A503" s="7">
        <v>2953534</v>
      </c>
      <c r="B503" s="8" t="s">
        <v>937</v>
      </c>
      <c r="C503" s="8" t="s">
        <v>937</v>
      </c>
      <c r="D503" s="28" t="s">
        <v>938</v>
      </c>
      <c r="E503" s="12"/>
      <c r="F503" s="16" t="s">
        <v>14</v>
      </c>
      <c r="G503" s="12"/>
      <c r="H503" s="12"/>
      <c r="I503" s="13">
        <v>85</v>
      </c>
      <c r="J503" s="14" t="s">
        <v>11</v>
      </c>
    </row>
    <row r="504" spans="1:10" ht="46.8">
      <c r="A504" s="7">
        <v>2953537</v>
      </c>
      <c r="B504" s="8" t="s">
        <v>939</v>
      </c>
      <c r="C504" s="8" t="s">
        <v>939</v>
      </c>
      <c r="D504" s="20" t="s">
        <v>940</v>
      </c>
      <c r="E504" s="12"/>
      <c r="F504" s="16" t="s">
        <v>14</v>
      </c>
      <c r="G504" s="12"/>
      <c r="H504" s="12"/>
      <c r="I504" s="13">
        <v>85</v>
      </c>
      <c r="J504" s="14" t="s">
        <v>75</v>
      </c>
    </row>
    <row r="505" spans="1:10" ht="46.8">
      <c r="A505" s="7">
        <v>3060135</v>
      </c>
      <c r="B505" s="8" t="s">
        <v>941</v>
      </c>
      <c r="C505" s="8" t="s">
        <v>941</v>
      </c>
      <c r="D505" s="15" t="s">
        <v>942</v>
      </c>
      <c r="E505" s="12"/>
      <c r="F505" s="11" t="str">
        <f>HYPERLINK("https://search.ancestryinstitution.com/aird/search/db.aspx?dbid=7949","Ancestry.com")</f>
        <v>Ancestry.com</v>
      </c>
      <c r="G505" s="12"/>
      <c r="H505" s="12"/>
      <c r="I505" s="13">
        <v>85</v>
      </c>
      <c r="J505" s="14" t="s">
        <v>17</v>
      </c>
    </row>
    <row r="506" spans="1:10" ht="31.2">
      <c r="A506" s="7">
        <v>2581573</v>
      </c>
      <c r="B506" s="8" t="s">
        <v>943</v>
      </c>
      <c r="C506" s="8" t="s">
        <v>943</v>
      </c>
      <c r="D506" s="28" t="s">
        <v>944</v>
      </c>
      <c r="E506" s="12"/>
      <c r="F506" s="46"/>
      <c r="G506" s="11" t="s">
        <v>42</v>
      </c>
      <c r="H506" s="12"/>
      <c r="I506" s="13">
        <v>85</v>
      </c>
      <c r="J506" s="14" t="s">
        <v>11</v>
      </c>
    </row>
    <row r="507" spans="1:10" ht="31.2">
      <c r="A507" s="7">
        <v>3205393</v>
      </c>
      <c r="B507" s="8" t="s">
        <v>945</v>
      </c>
      <c r="C507" s="8" t="s">
        <v>945</v>
      </c>
      <c r="D507" s="28" t="s">
        <v>946</v>
      </c>
      <c r="E507" s="12"/>
      <c r="F507" s="11" t="str">
        <f t="shared" ref="F507:F508" si="10">HYPERLINK("https://search.ancestryinstitution.com/aird/search/db.aspx?dbid=8945","Ancestry.com")</f>
        <v>Ancestry.com</v>
      </c>
      <c r="G507" s="12"/>
      <c r="H507" s="12"/>
      <c r="I507" s="13">
        <v>85</v>
      </c>
      <c r="J507" s="14" t="s">
        <v>11</v>
      </c>
    </row>
    <row r="508" spans="1:10" ht="31.2">
      <c r="A508" s="7">
        <v>3205404</v>
      </c>
      <c r="B508" s="8" t="s">
        <v>947</v>
      </c>
      <c r="C508" s="8" t="s">
        <v>947</v>
      </c>
      <c r="D508" s="15" t="s">
        <v>948</v>
      </c>
      <c r="E508" s="12"/>
      <c r="F508" s="11" t="str">
        <f t="shared" si="10"/>
        <v>Ancestry.com</v>
      </c>
      <c r="G508" s="12"/>
      <c r="H508" s="12"/>
      <c r="I508" s="13">
        <v>85</v>
      </c>
      <c r="J508" s="14" t="s">
        <v>17</v>
      </c>
    </row>
    <row r="509" spans="1:10" ht="31.2">
      <c r="A509" s="7">
        <v>2953561</v>
      </c>
      <c r="B509" s="8" t="s">
        <v>949</v>
      </c>
      <c r="C509" s="8" t="s">
        <v>949</v>
      </c>
      <c r="D509" s="28" t="s">
        <v>950</v>
      </c>
      <c r="E509" s="12"/>
      <c r="F509" s="16" t="s">
        <v>14</v>
      </c>
      <c r="G509" s="12"/>
      <c r="H509" s="12"/>
      <c r="I509" s="13">
        <v>85</v>
      </c>
      <c r="J509" s="14" t="s">
        <v>11</v>
      </c>
    </row>
    <row r="510" spans="1:10" ht="31.2">
      <c r="A510" s="7">
        <v>2953550</v>
      </c>
      <c r="B510" s="8" t="s">
        <v>951</v>
      </c>
      <c r="C510" s="8" t="s">
        <v>951</v>
      </c>
      <c r="D510" s="20" t="s">
        <v>952</v>
      </c>
      <c r="E510" s="12"/>
      <c r="F510" s="16" t="s">
        <v>14</v>
      </c>
      <c r="G510" s="12"/>
      <c r="H510" s="12"/>
      <c r="I510" s="13">
        <v>85</v>
      </c>
      <c r="J510" s="14" t="s">
        <v>75</v>
      </c>
    </row>
    <row r="511" spans="1:10" ht="31.2">
      <c r="A511" s="7">
        <v>2953565</v>
      </c>
      <c r="B511" s="8" t="s">
        <v>953</v>
      </c>
      <c r="C511" s="8" t="s">
        <v>953</v>
      </c>
      <c r="D511" s="20" t="s">
        <v>954</v>
      </c>
      <c r="E511" s="12"/>
      <c r="F511" s="17" t="s">
        <v>14</v>
      </c>
      <c r="G511" s="12"/>
      <c r="H511" s="12"/>
      <c r="I511" s="13">
        <v>85</v>
      </c>
      <c r="J511" s="14" t="s">
        <v>75</v>
      </c>
    </row>
    <row r="512" spans="1:10" ht="46.8">
      <c r="A512" s="7">
        <v>2953543</v>
      </c>
      <c r="B512" s="8" t="s">
        <v>955</v>
      </c>
      <c r="C512" s="8" t="s">
        <v>955</v>
      </c>
      <c r="D512" s="28" t="s">
        <v>956</v>
      </c>
      <c r="E512" s="12"/>
      <c r="F512" s="11" t="str">
        <f>HYPERLINK("https://search.ancestryinstitution.com/aird/search/db.aspx?dbid=8842","Ancestry.com")</f>
        <v>Ancestry.com</v>
      </c>
      <c r="G512" s="12"/>
      <c r="H512" s="12"/>
      <c r="I512" s="13">
        <v>85</v>
      </c>
      <c r="J512" s="14" t="s">
        <v>17</v>
      </c>
    </row>
    <row r="513" spans="1:10" ht="31.2">
      <c r="A513" s="7">
        <v>2619350</v>
      </c>
      <c r="B513" s="8" t="s">
        <v>957</v>
      </c>
      <c r="C513" s="8" t="s">
        <v>957</v>
      </c>
      <c r="D513" s="28" t="s">
        <v>958</v>
      </c>
      <c r="E513" s="12"/>
      <c r="F513" s="16" t="s">
        <v>14</v>
      </c>
      <c r="G513" s="12"/>
      <c r="H513" s="12"/>
      <c r="I513" s="13">
        <v>85</v>
      </c>
      <c r="J513" s="14" t="s">
        <v>17</v>
      </c>
    </row>
    <row r="514" spans="1:10" ht="46.8">
      <c r="A514" s="7">
        <v>3033339</v>
      </c>
      <c r="B514" s="8" t="s">
        <v>959</v>
      </c>
      <c r="C514" s="8" t="s">
        <v>959</v>
      </c>
      <c r="D514" s="28" t="s">
        <v>960</v>
      </c>
      <c r="E514" s="12"/>
      <c r="F514" s="16" t="s">
        <v>14</v>
      </c>
      <c r="G514" s="12"/>
      <c r="H514" s="12"/>
      <c r="I514" s="13">
        <v>85</v>
      </c>
      <c r="J514" s="14" t="s">
        <v>11</v>
      </c>
    </row>
    <row r="515" spans="1:10" ht="46.8">
      <c r="A515" s="7">
        <v>2979356</v>
      </c>
      <c r="B515" s="8" t="s">
        <v>961</v>
      </c>
      <c r="C515" s="8" t="s">
        <v>961</v>
      </c>
      <c r="D515" s="28" t="s">
        <v>962</v>
      </c>
      <c r="E515" s="12"/>
      <c r="F515" s="16" t="s">
        <v>14</v>
      </c>
      <c r="G515" s="12"/>
      <c r="H515" s="12"/>
      <c r="I515" s="13">
        <v>85</v>
      </c>
      <c r="J515" s="14" t="s">
        <v>11</v>
      </c>
    </row>
    <row r="516" spans="1:10" ht="31.2">
      <c r="A516" s="7">
        <v>2979369</v>
      </c>
      <c r="B516" s="8" t="s">
        <v>963</v>
      </c>
      <c r="C516" s="8" t="s">
        <v>963</v>
      </c>
      <c r="D516" s="15" t="s">
        <v>964</v>
      </c>
      <c r="E516" s="12"/>
      <c r="F516" s="16" t="s">
        <v>14</v>
      </c>
      <c r="G516" s="12"/>
      <c r="H516" s="12"/>
      <c r="I516" s="13">
        <v>85</v>
      </c>
      <c r="J516" s="14" t="s">
        <v>11</v>
      </c>
    </row>
    <row r="517" spans="1:10" ht="46.8">
      <c r="A517" s="7">
        <v>2979359</v>
      </c>
      <c r="B517" s="8" t="s">
        <v>965</v>
      </c>
      <c r="C517" s="8" t="s">
        <v>965</v>
      </c>
      <c r="D517" s="20" t="s">
        <v>966</v>
      </c>
      <c r="E517" s="12"/>
      <c r="F517" s="16" t="s">
        <v>14</v>
      </c>
      <c r="G517" s="12"/>
      <c r="H517" s="12"/>
      <c r="I517" s="13">
        <v>85</v>
      </c>
      <c r="J517" s="14" t="s">
        <v>75</v>
      </c>
    </row>
    <row r="518" spans="1:10" ht="46.8">
      <c r="A518" s="7">
        <v>2990023</v>
      </c>
      <c r="B518" s="8" t="s">
        <v>967</v>
      </c>
      <c r="C518" s="8" t="s">
        <v>967</v>
      </c>
      <c r="D518" s="28" t="s">
        <v>968</v>
      </c>
      <c r="E518" s="12"/>
      <c r="F518" s="16" t="s">
        <v>14</v>
      </c>
      <c r="G518" s="12"/>
      <c r="H518" s="12"/>
      <c r="I518" s="13">
        <v>85</v>
      </c>
      <c r="J518" s="14" t="s">
        <v>11</v>
      </c>
    </row>
    <row r="519" spans="1:10" ht="46.8">
      <c r="A519" s="7">
        <v>2983387</v>
      </c>
      <c r="B519" s="8" t="s">
        <v>969</v>
      </c>
      <c r="C519" s="8" t="s">
        <v>969</v>
      </c>
      <c r="D519" s="28" t="s">
        <v>970</v>
      </c>
      <c r="E519" s="12"/>
      <c r="F519" s="16" t="s">
        <v>14</v>
      </c>
      <c r="G519" s="12"/>
      <c r="H519" s="12"/>
      <c r="I519" s="13">
        <v>85</v>
      </c>
      <c r="J519" s="14" t="s">
        <v>11</v>
      </c>
    </row>
    <row r="520" spans="1:10" ht="31.2">
      <c r="A520" s="7">
        <v>2983382</v>
      </c>
      <c r="B520" s="8" t="s">
        <v>971</v>
      </c>
      <c r="C520" s="8" t="s">
        <v>971</v>
      </c>
      <c r="D520" s="15" t="s">
        <v>972</v>
      </c>
      <c r="E520" s="12"/>
      <c r="F520" s="16" t="s">
        <v>14</v>
      </c>
      <c r="G520" s="12"/>
      <c r="H520" s="12"/>
      <c r="I520" s="13">
        <v>85</v>
      </c>
      <c r="J520" s="14" t="s">
        <v>11</v>
      </c>
    </row>
    <row r="521" spans="1:10" ht="31.2">
      <c r="A521" s="7">
        <v>2990026</v>
      </c>
      <c r="B521" s="8" t="s">
        <v>973</v>
      </c>
      <c r="C521" s="8" t="s">
        <v>973</v>
      </c>
      <c r="D521" s="15" t="s">
        <v>974</v>
      </c>
      <c r="E521" s="11"/>
      <c r="F521" s="18" t="s">
        <v>14</v>
      </c>
      <c r="G521" s="12"/>
      <c r="H521" s="12"/>
      <c r="I521" s="13">
        <v>85</v>
      </c>
      <c r="J521" s="14" t="s">
        <v>11</v>
      </c>
    </row>
    <row r="522" spans="1:10" ht="46.8">
      <c r="A522" s="7">
        <v>2990047</v>
      </c>
      <c r="B522" s="8" t="s">
        <v>975</v>
      </c>
      <c r="C522" s="8" t="s">
        <v>975</v>
      </c>
      <c r="D522" s="20" t="s">
        <v>976</v>
      </c>
      <c r="E522" s="12"/>
      <c r="F522" s="11" t="str">
        <f t="shared" ref="F522:F523" si="11">HYPERLINK("https://search.ancestryinstitution.com/aird/search/db.aspx?dbid=8745","Ancestry.com")</f>
        <v>Ancestry.com</v>
      </c>
      <c r="G522" s="12"/>
      <c r="H522" s="12"/>
      <c r="I522" s="13">
        <v>85</v>
      </c>
      <c r="J522" s="14" t="s">
        <v>75</v>
      </c>
    </row>
    <row r="523" spans="1:10" ht="46.8">
      <c r="A523" s="7">
        <v>3033374</v>
      </c>
      <c r="B523" s="8" t="s">
        <v>977</v>
      </c>
      <c r="C523" s="8" t="s">
        <v>977</v>
      </c>
      <c r="D523" s="20" t="s">
        <v>978</v>
      </c>
      <c r="E523" s="12"/>
      <c r="F523" s="11" t="str">
        <f t="shared" si="11"/>
        <v>Ancestry.com</v>
      </c>
      <c r="G523" s="12"/>
      <c r="H523" s="12"/>
      <c r="I523" s="13">
        <v>85</v>
      </c>
      <c r="J523" s="14" t="s">
        <v>75</v>
      </c>
    </row>
    <row r="524" spans="1:10" ht="31.2">
      <c r="A524" s="7">
        <v>3033375</v>
      </c>
      <c r="B524" s="8" t="s">
        <v>979</v>
      </c>
      <c r="C524" s="8" t="s">
        <v>979</v>
      </c>
      <c r="D524" s="20" t="s">
        <v>980</v>
      </c>
      <c r="E524" s="12"/>
      <c r="F524" s="11" t="str">
        <f>HYPERLINK("https://search.ancestryinstitution.com/aird/search/db.aspx?dbid=9220","Ancestry.com")</f>
        <v>Ancestry.com</v>
      </c>
      <c r="G524" s="12"/>
      <c r="H524" s="12"/>
      <c r="I524" s="13">
        <v>85</v>
      </c>
      <c r="J524" s="14" t="s">
        <v>75</v>
      </c>
    </row>
    <row r="525" spans="1:10" ht="46.8">
      <c r="A525" s="7">
        <v>2789004</v>
      </c>
      <c r="B525" s="8" t="s">
        <v>981</v>
      </c>
      <c r="C525" s="8" t="s">
        <v>981</v>
      </c>
      <c r="D525" s="28" t="s">
        <v>982</v>
      </c>
      <c r="E525" s="12"/>
      <c r="F525" s="11" t="str">
        <f t="shared" ref="F525:F526" si="12">HYPERLINK("https://search.ancestryinstitution.com/aird/search/db.aspx?dbid=60882","Ancestry.com")</f>
        <v>Ancestry.com</v>
      </c>
      <c r="G525" s="12"/>
      <c r="H525" s="12"/>
      <c r="I525" s="13">
        <v>85</v>
      </c>
      <c r="J525" s="14" t="s">
        <v>17</v>
      </c>
    </row>
    <row r="526" spans="1:10" ht="46.8">
      <c r="A526" s="7">
        <v>2658014</v>
      </c>
      <c r="B526" s="8" t="s">
        <v>983</v>
      </c>
      <c r="C526" s="8" t="s">
        <v>983</v>
      </c>
      <c r="D526" s="15" t="s">
        <v>984</v>
      </c>
      <c r="E526" s="12"/>
      <c r="F526" s="11" t="str">
        <f t="shared" si="12"/>
        <v>Ancestry.com</v>
      </c>
      <c r="G526" s="12"/>
      <c r="H526" s="12"/>
      <c r="I526" s="13">
        <v>85</v>
      </c>
      <c r="J526" s="14" t="s">
        <v>17</v>
      </c>
    </row>
    <row r="527" spans="1:10" ht="46.8">
      <c r="A527" s="7">
        <v>2658056</v>
      </c>
      <c r="B527" s="8" t="s">
        <v>985</v>
      </c>
      <c r="C527" s="8" t="s">
        <v>985</v>
      </c>
      <c r="D527" s="15" t="s">
        <v>986</v>
      </c>
      <c r="E527" s="12"/>
      <c r="F527" s="16" t="s">
        <v>14</v>
      </c>
      <c r="G527" s="12"/>
      <c r="H527" s="12"/>
      <c r="I527" s="13">
        <v>85</v>
      </c>
      <c r="J527" s="14" t="s">
        <v>17</v>
      </c>
    </row>
    <row r="528" spans="1:10" ht="46.8">
      <c r="A528" s="7" t="s">
        <v>987</v>
      </c>
      <c r="B528" s="8" t="s">
        <v>988</v>
      </c>
      <c r="C528" s="8" t="s">
        <v>988</v>
      </c>
      <c r="D528" s="28" t="s">
        <v>989</v>
      </c>
      <c r="E528" s="12"/>
      <c r="F528" s="11" t="str">
        <f t="shared" ref="F528:F531" si="13">HYPERLINK("https://search.ancestryinstitution.com/aird/search/db.aspx?dbid=60882","Ancestry.com")</f>
        <v>Ancestry.com</v>
      </c>
      <c r="G528" s="12"/>
      <c r="H528" s="12"/>
      <c r="I528" s="13">
        <v>85</v>
      </c>
      <c r="J528" s="14" t="s">
        <v>11</v>
      </c>
    </row>
    <row r="529" spans="1:10" ht="46.8">
      <c r="A529" s="7">
        <v>2674817</v>
      </c>
      <c r="B529" s="8" t="s">
        <v>990</v>
      </c>
      <c r="C529" s="8" t="s">
        <v>990</v>
      </c>
      <c r="D529" s="28" t="s">
        <v>991</v>
      </c>
      <c r="E529" s="12"/>
      <c r="F529" s="11" t="str">
        <f t="shared" si="13"/>
        <v>Ancestry.com</v>
      </c>
      <c r="G529" s="12"/>
      <c r="H529" s="12"/>
      <c r="I529" s="13">
        <v>85</v>
      </c>
      <c r="J529" s="14" t="s">
        <v>17</v>
      </c>
    </row>
    <row r="530" spans="1:10" ht="46.8">
      <c r="A530" s="7">
        <v>2674794</v>
      </c>
      <c r="B530" s="8" t="s">
        <v>992</v>
      </c>
      <c r="C530" s="8" t="s">
        <v>992</v>
      </c>
      <c r="D530" s="28" t="s">
        <v>993</v>
      </c>
      <c r="E530" s="12"/>
      <c r="F530" s="11" t="str">
        <f t="shared" si="13"/>
        <v>Ancestry.com</v>
      </c>
      <c r="G530" s="12"/>
      <c r="H530" s="12"/>
      <c r="I530" s="13">
        <v>85</v>
      </c>
      <c r="J530" s="14" t="s">
        <v>17</v>
      </c>
    </row>
    <row r="531" spans="1:10" ht="46.8">
      <c r="A531" s="7">
        <v>2789006</v>
      </c>
      <c r="B531" s="8" t="s">
        <v>994</v>
      </c>
      <c r="C531" s="8" t="s">
        <v>994</v>
      </c>
      <c r="D531" s="28" t="s">
        <v>995</v>
      </c>
      <c r="E531" s="12"/>
      <c r="F531" s="11" t="str">
        <f t="shared" si="13"/>
        <v>Ancestry.com</v>
      </c>
      <c r="G531" s="12"/>
      <c r="H531" s="12"/>
      <c r="I531" s="13">
        <v>85</v>
      </c>
      <c r="J531" s="14" t="s">
        <v>17</v>
      </c>
    </row>
    <row r="532" spans="1:10" ht="46.8">
      <c r="A532" s="7">
        <v>2805751</v>
      </c>
      <c r="B532" s="8" t="s">
        <v>996</v>
      </c>
      <c r="C532" s="8" t="s">
        <v>996</v>
      </c>
      <c r="D532" s="28" t="s">
        <v>997</v>
      </c>
      <c r="E532" s="12"/>
      <c r="F532" s="16" t="s">
        <v>14</v>
      </c>
      <c r="G532" s="12"/>
      <c r="H532" s="12"/>
      <c r="I532" s="13">
        <v>85</v>
      </c>
      <c r="J532" s="14" t="s">
        <v>17</v>
      </c>
    </row>
    <row r="533" spans="1:10" ht="46.8">
      <c r="A533" s="7">
        <v>2775081</v>
      </c>
      <c r="B533" s="8" t="s">
        <v>998</v>
      </c>
      <c r="C533" s="8" t="s">
        <v>998</v>
      </c>
      <c r="D533" s="28" t="s">
        <v>999</v>
      </c>
      <c r="E533" s="12"/>
      <c r="F533" s="16" t="s">
        <v>14</v>
      </c>
      <c r="G533" s="12"/>
      <c r="H533" s="12"/>
      <c r="I533" s="13">
        <v>85</v>
      </c>
      <c r="J533" s="14" t="s">
        <v>17</v>
      </c>
    </row>
    <row r="534" spans="1:10" ht="46.8">
      <c r="A534" s="7">
        <v>2775084</v>
      </c>
      <c r="B534" s="8" t="s">
        <v>1000</v>
      </c>
      <c r="C534" s="8" t="s">
        <v>1000</v>
      </c>
      <c r="D534" s="15" t="s">
        <v>1001</v>
      </c>
      <c r="E534" s="12"/>
      <c r="F534" s="16" t="s">
        <v>14</v>
      </c>
      <c r="G534" s="12"/>
      <c r="H534" s="12"/>
      <c r="I534" s="13">
        <v>85</v>
      </c>
      <c r="J534" s="14" t="s">
        <v>17</v>
      </c>
    </row>
    <row r="535" spans="1:10" ht="46.8">
      <c r="A535" s="7">
        <v>2788074</v>
      </c>
      <c r="B535" s="8" t="s">
        <v>1002</v>
      </c>
      <c r="C535" s="8" t="s">
        <v>1002</v>
      </c>
      <c r="D535" s="28" t="s">
        <v>1003</v>
      </c>
      <c r="E535" s="12"/>
      <c r="F535" s="11" t="str">
        <f>HYPERLINK("https://search.ancestryinstitution.com/aird/search/db.aspx?dbid=60882","Ancestry.com")</f>
        <v>Ancestry.com</v>
      </c>
      <c r="G535" s="12"/>
      <c r="H535" s="12"/>
      <c r="I535" s="13">
        <v>85</v>
      </c>
      <c r="J535" s="14" t="s">
        <v>11</v>
      </c>
    </row>
    <row r="536" spans="1:10" ht="46.8">
      <c r="A536" s="7">
        <v>2788573</v>
      </c>
      <c r="B536" s="8" t="s">
        <v>1004</v>
      </c>
      <c r="C536" s="8" t="s">
        <v>1004</v>
      </c>
      <c r="D536" s="28" t="s">
        <v>1005</v>
      </c>
      <c r="E536" s="12"/>
      <c r="F536" s="16" t="s">
        <v>14</v>
      </c>
      <c r="G536" s="12"/>
      <c r="H536" s="12"/>
      <c r="I536" s="13">
        <v>85</v>
      </c>
      <c r="J536" s="14" t="s">
        <v>17</v>
      </c>
    </row>
    <row r="537" spans="1:10" ht="46.8">
      <c r="A537" s="7">
        <v>2788734</v>
      </c>
      <c r="B537" s="8" t="s">
        <v>1006</v>
      </c>
      <c r="C537" s="8" t="s">
        <v>1006</v>
      </c>
      <c r="D537" s="28" t="s">
        <v>1007</v>
      </c>
      <c r="E537" s="12"/>
      <c r="F537" s="11" t="str">
        <f>HYPERLINK("https://search.ancestryinstitution.com/aird/search/db.aspx?dbid=60882","Ancestry.com")</f>
        <v>Ancestry.com</v>
      </c>
      <c r="G537" s="12"/>
      <c r="H537" s="12"/>
      <c r="I537" s="13">
        <v>85</v>
      </c>
      <c r="J537" s="14" t="s">
        <v>17</v>
      </c>
    </row>
    <row r="538" spans="1:10" ht="46.8">
      <c r="A538" s="7">
        <v>2645720</v>
      </c>
      <c r="B538" s="8" t="s">
        <v>1008</v>
      </c>
      <c r="C538" s="8" t="s">
        <v>1008</v>
      </c>
      <c r="D538" s="28" t="s">
        <v>1009</v>
      </c>
      <c r="E538" s="12"/>
      <c r="F538" s="16" t="s">
        <v>14</v>
      </c>
      <c r="G538" s="12"/>
      <c r="H538" s="12"/>
      <c r="I538" s="13">
        <v>85</v>
      </c>
      <c r="J538" s="14" t="s">
        <v>17</v>
      </c>
    </row>
    <row r="539" spans="1:10" ht="46.8">
      <c r="A539" s="7">
        <v>2646945</v>
      </c>
      <c r="B539" s="8" t="s">
        <v>1010</v>
      </c>
      <c r="C539" s="8" t="s">
        <v>1010</v>
      </c>
      <c r="D539" s="28" t="s">
        <v>1011</v>
      </c>
      <c r="E539" s="12"/>
      <c r="F539" s="16" t="s">
        <v>14</v>
      </c>
      <c r="G539" s="12"/>
      <c r="H539" s="12"/>
      <c r="I539" s="13">
        <v>85</v>
      </c>
      <c r="J539" s="14" t="s">
        <v>11</v>
      </c>
    </row>
    <row r="540" spans="1:10" ht="31.2">
      <c r="A540" s="7">
        <v>2658033</v>
      </c>
      <c r="B540" s="8" t="s">
        <v>1012</v>
      </c>
      <c r="C540" s="8" t="s">
        <v>1012</v>
      </c>
      <c r="D540" s="28" t="s">
        <v>1013</v>
      </c>
      <c r="E540" s="12"/>
      <c r="F540" s="16" t="s">
        <v>14</v>
      </c>
      <c r="G540" s="12"/>
      <c r="H540" s="12"/>
      <c r="I540" s="13">
        <v>85</v>
      </c>
      <c r="J540" s="14" t="s">
        <v>17</v>
      </c>
    </row>
    <row r="541" spans="1:10" ht="46.8">
      <c r="A541" s="7">
        <v>2824981</v>
      </c>
      <c r="B541" s="8" t="s">
        <v>1014</v>
      </c>
      <c r="C541" s="8" t="s">
        <v>1014</v>
      </c>
      <c r="D541" s="15" t="s">
        <v>1015</v>
      </c>
      <c r="E541" s="12"/>
      <c r="F541" s="11" t="str">
        <f t="shared" ref="F541:F542" si="14">HYPERLINK("https://search.ancestryinstitution.com/aird/search/db.aspx?dbid=60882","Ancestry.com")</f>
        <v>Ancestry.com</v>
      </c>
      <c r="G541" s="12"/>
      <c r="H541" s="12"/>
      <c r="I541" s="13">
        <v>85</v>
      </c>
      <c r="J541" s="14" t="s">
        <v>17</v>
      </c>
    </row>
    <row r="542" spans="1:10" ht="46.8">
      <c r="A542" s="7">
        <v>2945493</v>
      </c>
      <c r="B542" s="8" t="s">
        <v>1016</v>
      </c>
      <c r="C542" s="8" t="s">
        <v>1016</v>
      </c>
      <c r="D542" s="15" t="s">
        <v>1017</v>
      </c>
      <c r="E542" s="12"/>
      <c r="F542" s="11" t="str">
        <f t="shared" si="14"/>
        <v>Ancestry.com</v>
      </c>
      <c r="G542" s="12"/>
      <c r="H542" s="12"/>
      <c r="I542" s="13">
        <v>85</v>
      </c>
      <c r="J542" s="14" t="s">
        <v>17</v>
      </c>
    </row>
    <row r="543" spans="1:10" ht="31.2">
      <c r="A543" s="7">
        <v>2848455</v>
      </c>
      <c r="B543" s="8" t="s">
        <v>1018</v>
      </c>
      <c r="C543" s="8" t="s">
        <v>1018</v>
      </c>
      <c r="D543" s="20" t="s">
        <v>1019</v>
      </c>
      <c r="E543" s="12"/>
      <c r="F543" s="17" t="s">
        <v>14</v>
      </c>
      <c r="G543" s="12"/>
      <c r="H543" s="12"/>
      <c r="I543" s="13">
        <v>85</v>
      </c>
      <c r="J543" s="14" t="s">
        <v>75</v>
      </c>
    </row>
    <row r="544" spans="1:10" ht="31.2">
      <c r="A544" s="7">
        <v>2838408</v>
      </c>
      <c r="B544" s="8" t="s">
        <v>1020</v>
      </c>
      <c r="C544" s="8" t="s">
        <v>1020</v>
      </c>
      <c r="D544" s="20" t="s">
        <v>1021</v>
      </c>
      <c r="E544" s="12"/>
      <c r="F544" s="16" t="s">
        <v>14</v>
      </c>
      <c r="G544" s="12"/>
      <c r="H544" s="12"/>
      <c r="I544" s="13">
        <v>85</v>
      </c>
      <c r="J544" s="14" t="s">
        <v>75</v>
      </c>
    </row>
    <row r="545" spans="1:10" ht="46.8">
      <c r="A545" s="7">
        <v>2794691</v>
      </c>
      <c r="B545" s="8" t="s">
        <v>1022</v>
      </c>
      <c r="C545" s="8" t="s">
        <v>1022</v>
      </c>
      <c r="D545" s="20" t="s">
        <v>1023</v>
      </c>
      <c r="E545" s="12"/>
      <c r="F545" s="11" t="str">
        <f t="shared" ref="F545:F560" si="15">HYPERLINK("https://search.ancestryinstitution.com/aird/search/db.aspx?dbid=60882","Ancestry.com")</f>
        <v>Ancestry.com</v>
      </c>
      <c r="G545" s="12"/>
      <c r="H545" s="12"/>
      <c r="I545" s="13">
        <v>85</v>
      </c>
      <c r="J545" s="14" t="s">
        <v>75</v>
      </c>
    </row>
    <row r="546" spans="1:10" ht="46.8">
      <c r="A546" s="7">
        <v>2794672</v>
      </c>
      <c r="B546" s="8" t="s">
        <v>1024</v>
      </c>
      <c r="C546" s="8" t="s">
        <v>1024</v>
      </c>
      <c r="D546" s="28" t="s">
        <v>1025</v>
      </c>
      <c r="E546" s="12"/>
      <c r="F546" s="11" t="str">
        <f t="shared" si="15"/>
        <v>Ancestry.com</v>
      </c>
      <c r="G546" s="12"/>
      <c r="H546" s="12"/>
      <c r="I546" s="13">
        <v>85</v>
      </c>
      <c r="J546" s="14" t="s">
        <v>17</v>
      </c>
    </row>
    <row r="547" spans="1:10" ht="46.8">
      <c r="A547" s="7">
        <v>2790748</v>
      </c>
      <c r="B547" s="8" t="s">
        <v>1026</v>
      </c>
      <c r="C547" s="8" t="s">
        <v>1026</v>
      </c>
      <c r="D547" s="28" t="s">
        <v>1027</v>
      </c>
      <c r="E547" s="12"/>
      <c r="F547" s="11" t="str">
        <f t="shared" si="15"/>
        <v>Ancestry.com</v>
      </c>
      <c r="G547" s="12"/>
      <c r="H547" s="12"/>
      <c r="I547" s="13">
        <v>85</v>
      </c>
      <c r="J547" s="14" t="s">
        <v>17</v>
      </c>
    </row>
    <row r="548" spans="1:10" ht="62.4">
      <c r="A548" s="7">
        <v>2790778</v>
      </c>
      <c r="B548" s="8" t="s">
        <v>1028</v>
      </c>
      <c r="C548" s="8" t="s">
        <v>1028</v>
      </c>
      <c r="D548" s="28" t="s">
        <v>1029</v>
      </c>
      <c r="E548" s="12"/>
      <c r="F548" s="11" t="str">
        <f t="shared" si="15"/>
        <v>Ancestry.com</v>
      </c>
      <c r="G548" s="12"/>
      <c r="H548" s="12"/>
      <c r="I548" s="13">
        <v>85</v>
      </c>
      <c r="J548" s="14" t="s">
        <v>17</v>
      </c>
    </row>
    <row r="549" spans="1:10" ht="46.8">
      <c r="A549" s="7">
        <v>2733329</v>
      </c>
      <c r="B549" s="8" t="s">
        <v>1030</v>
      </c>
      <c r="C549" s="8" t="s">
        <v>1030</v>
      </c>
      <c r="D549" s="20" t="s">
        <v>1031</v>
      </c>
      <c r="E549" s="12"/>
      <c r="F549" s="11" t="str">
        <f t="shared" si="15"/>
        <v>Ancestry.com</v>
      </c>
      <c r="G549" s="12"/>
      <c r="H549" s="12"/>
      <c r="I549" s="13">
        <v>85</v>
      </c>
      <c r="J549" s="14" t="s">
        <v>75</v>
      </c>
    </row>
    <row r="550" spans="1:10" ht="46.8">
      <c r="A550" s="7">
        <v>2733356</v>
      </c>
      <c r="B550" s="8" t="s">
        <v>1032</v>
      </c>
      <c r="C550" s="8" t="s">
        <v>1032</v>
      </c>
      <c r="D550" s="20" t="s">
        <v>1033</v>
      </c>
      <c r="E550" s="12"/>
      <c r="F550" s="11" t="str">
        <f t="shared" si="15"/>
        <v>Ancestry.com</v>
      </c>
      <c r="G550" s="12"/>
      <c r="H550" s="12"/>
      <c r="I550" s="13">
        <v>85</v>
      </c>
      <c r="J550" s="14" t="s">
        <v>75</v>
      </c>
    </row>
    <row r="551" spans="1:10" ht="46.8">
      <c r="A551" s="7">
        <v>2789513</v>
      </c>
      <c r="B551" s="8" t="s">
        <v>1034</v>
      </c>
      <c r="C551" s="8" t="s">
        <v>1034</v>
      </c>
      <c r="D551" s="20" t="s">
        <v>1035</v>
      </c>
      <c r="E551" s="12"/>
      <c r="F551" s="11" t="str">
        <f t="shared" si="15"/>
        <v>Ancestry.com</v>
      </c>
      <c r="G551" s="12"/>
      <c r="H551" s="12"/>
      <c r="I551" s="13">
        <v>85</v>
      </c>
      <c r="J551" s="14" t="s">
        <v>75</v>
      </c>
    </row>
    <row r="552" spans="1:10" ht="46.8">
      <c r="A552" s="7">
        <v>2789518</v>
      </c>
      <c r="B552" s="8" t="s">
        <v>1036</v>
      </c>
      <c r="C552" s="8" t="s">
        <v>1036</v>
      </c>
      <c r="D552" s="20" t="s">
        <v>1037</v>
      </c>
      <c r="E552" s="12"/>
      <c r="F552" s="11" t="str">
        <f t="shared" si="15"/>
        <v>Ancestry.com</v>
      </c>
      <c r="G552" s="12"/>
      <c r="H552" s="12"/>
      <c r="I552" s="13">
        <v>85</v>
      </c>
      <c r="J552" s="14" t="s">
        <v>75</v>
      </c>
    </row>
    <row r="553" spans="1:10" ht="46.8">
      <c r="A553" s="7">
        <v>2789522</v>
      </c>
      <c r="B553" s="8" t="s">
        <v>1038</v>
      </c>
      <c r="C553" s="8" t="s">
        <v>1038</v>
      </c>
      <c r="D553" s="28" t="s">
        <v>1039</v>
      </c>
      <c r="E553" s="12"/>
      <c r="F553" s="11" t="str">
        <f t="shared" si="15"/>
        <v>Ancestry.com</v>
      </c>
      <c r="G553" s="12"/>
      <c r="H553" s="12"/>
      <c r="I553" s="13">
        <v>85</v>
      </c>
      <c r="J553" s="14" t="s">
        <v>17</v>
      </c>
    </row>
    <row r="554" spans="1:10" ht="46.8">
      <c r="A554" s="7">
        <v>2789524</v>
      </c>
      <c r="B554" s="8" t="s">
        <v>1040</v>
      </c>
      <c r="C554" s="8" t="s">
        <v>1040</v>
      </c>
      <c r="D554" s="28" t="s">
        <v>1041</v>
      </c>
      <c r="E554" s="12"/>
      <c r="F554" s="11" t="str">
        <f t="shared" si="15"/>
        <v>Ancestry.com</v>
      </c>
      <c r="G554" s="12"/>
      <c r="H554" s="12"/>
      <c r="I554" s="13">
        <v>85</v>
      </c>
      <c r="J554" s="14" t="s">
        <v>17</v>
      </c>
    </row>
    <row r="555" spans="1:10" ht="46.8">
      <c r="A555" s="7">
        <v>2827782</v>
      </c>
      <c r="B555" s="8" t="s">
        <v>1042</v>
      </c>
      <c r="C555" s="8" t="s">
        <v>1042</v>
      </c>
      <c r="D555" s="15" t="s">
        <v>1043</v>
      </c>
      <c r="E555" s="12"/>
      <c r="F555" s="11" t="str">
        <f t="shared" si="15"/>
        <v>Ancestry.com</v>
      </c>
      <c r="G555" s="12"/>
      <c r="H555" s="12"/>
      <c r="I555" s="13">
        <v>85</v>
      </c>
      <c r="J555" s="14" t="s">
        <v>17</v>
      </c>
    </row>
    <row r="556" spans="1:10" ht="31.2">
      <c r="A556" s="7">
        <v>3440950</v>
      </c>
      <c r="B556" s="8" t="s">
        <v>1044</v>
      </c>
      <c r="C556" s="8" t="s">
        <v>1044</v>
      </c>
      <c r="D556" s="20" t="s">
        <v>1045</v>
      </c>
      <c r="E556" s="12"/>
      <c r="F556" s="11" t="str">
        <f t="shared" si="15"/>
        <v>Ancestry.com</v>
      </c>
      <c r="G556" s="12"/>
      <c r="H556" s="12"/>
      <c r="I556" s="13">
        <v>85</v>
      </c>
      <c r="J556" s="14" t="s">
        <v>75</v>
      </c>
    </row>
    <row r="557" spans="1:10" ht="31.2">
      <c r="A557" s="7">
        <v>3281811</v>
      </c>
      <c r="B557" s="8" t="s">
        <v>1046</v>
      </c>
      <c r="C557" s="8" t="s">
        <v>1046</v>
      </c>
      <c r="D557" s="15" t="s">
        <v>1047</v>
      </c>
      <c r="E557" s="12"/>
      <c r="F557" s="11" t="str">
        <f t="shared" si="15"/>
        <v>Ancestry.com</v>
      </c>
      <c r="G557" s="12"/>
      <c r="H557" s="12"/>
      <c r="I557" s="13">
        <v>85</v>
      </c>
      <c r="J557" s="14" t="s">
        <v>11</v>
      </c>
    </row>
    <row r="558" spans="1:10" ht="46.8">
      <c r="A558" s="7">
        <v>3281864</v>
      </c>
      <c r="B558" s="8" t="s">
        <v>1048</v>
      </c>
      <c r="C558" s="8" t="s">
        <v>1048</v>
      </c>
      <c r="D558" s="20" t="s">
        <v>1049</v>
      </c>
      <c r="E558" s="12"/>
      <c r="F558" s="11" t="str">
        <f t="shared" si="15"/>
        <v>Ancestry.com</v>
      </c>
      <c r="G558" s="12"/>
      <c r="H558" s="12"/>
      <c r="I558" s="13">
        <v>85</v>
      </c>
      <c r="J558" s="14" t="s">
        <v>75</v>
      </c>
    </row>
    <row r="559" spans="1:10" ht="46.8">
      <c r="A559" s="7">
        <v>3281807</v>
      </c>
      <c r="B559" s="8" t="s">
        <v>1050</v>
      </c>
      <c r="C559" s="8" t="s">
        <v>1050</v>
      </c>
      <c r="D559" s="20" t="s">
        <v>1051</v>
      </c>
      <c r="E559" s="12"/>
      <c r="F559" s="11" t="str">
        <f t="shared" si="15"/>
        <v>Ancestry.com</v>
      </c>
      <c r="G559" s="12"/>
      <c r="H559" s="12"/>
      <c r="I559" s="13">
        <v>85</v>
      </c>
      <c r="J559" s="14" t="s">
        <v>75</v>
      </c>
    </row>
    <row r="560" spans="1:10" ht="31.2">
      <c r="A560" s="7">
        <v>3453100</v>
      </c>
      <c r="B560" s="8" t="s">
        <v>1052</v>
      </c>
      <c r="C560" s="8" t="s">
        <v>1052</v>
      </c>
      <c r="D560" s="28" t="s">
        <v>1053</v>
      </c>
      <c r="E560" s="12"/>
      <c r="F560" s="11" t="str">
        <f t="shared" si="15"/>
        <v>Ancestry.com</v>
      </c>
      <c r="G560" s="12"/>
      <c r="H560" s="12"/>
      <c r="I560" s="13">
        <v>85</v>
      </c>
      <c r="J560" s="14" t="s">
        <v>17</v>
      </c>
    </row>
    <row r="561" spans="1:10" ht="31.2">
      <c r="A561" s="7">
        <v>3321471</v>
      </c>
      <c r="B561" s="8" t="s">
        <v>1054</v>
      </c>
      <c r="C561" s="8" t="s">
        <v>1054</v>
      </c>
      <c r="D561" s="15" t="s">
        <v>1055</v>
      </c>
      <c r="E561" s="12"/>
      <c r="F561" s="24" t="str">
        <f>HYPERLINK("https://search.ancestryinstitution.com/aird/search/db.aspx?dbid=9220","Ancestry.com")</f>
        <v>Ancestry.com</v>
      </c>
      <c r="G561" s="12"/>
      <c r="H561" s="12"/>
      <c r="I561" s="13">
        <v>85</v>
      </c>
      <c r="J561" s="14" t="s">
        <v>11</v>
      </c>
    </row>
    <row r="562" spans="1:10" ht="46.8">
      <c r="A562" s="7">
        <v>3335527</v>
      </c>
      <c r="B562" s="8" t="s">
        <v>1056</v>
      </c>
      <c r="C562" s="8" t="s">
        <v>1056</v>
      </c>
      <c r="D562" s="15" t="s">
        <v>1057</v>
      </c>
      <c r="E562" s="12"/>
      <c r="F562" s="11" t="str">
        <f t="shared" ref="F562:F563" si="16">HYPERLINK("https://search.ancestryinstitution.com/aird/search/db.aspx?dbid=60882","Ancestry.com")</f>
        <v>Ancestry.com</v>
      </c>
      <c r="G562" s="12"/>
      <c r="H562" s="12"/>
      <c r="I562" s="13">
        <v>85</v>
      </c>
      <c r="J562" s="14" t="s">
        <v>17</v>
      </c>
    </row>
    <row r="563" spans="1:10" ht="46.8">
      <c r="A563" s="7">
        <v>3335528</v>
      </c>
      <c r="B563" s="8" t="s">
        <v>1058</v>
      </c>
      <c r="C563" s="8" t="s">
        <v>1058</v>
      </c>
      <c r="D563" s="28" t="s">
        <v>1059</v>
      </c>
      <c r="E563" s="12"/>
      <c r="F563" s="11" t="str">
        <f t="shared" si="16"/>
        <v>Ancestry.com</v>
      </c>
      <c r="G563" s="12"/>
      <c r="H563" s="12"/>
      <c r="I563" s="13">
        <v>85</v>
      </c>
      <c r="J563" s="14" t="s">
        <v>17</v>
      </c>
    </row>
    <row r="564" spans="1:10" ht="46.8">
      <c r="A564" s="7">
        <v>2953511</v>
      </c>
      <c r="B564" s="8" t="s">
        <v>1060</v>
      </c>
      <c r="C564" s="8" t="s">
        <v>1060</v>
      </c>
      <c r="D564" s="28" t="s">
        <v>1061</v>
      </c>
      <c r="E564" s="12"/>
      <c r="F564" s="16" t="s">
        <v>14</v>
      </c>
      <c r="G564" s="12"/>
      <c r="H564" s="12"/>
      <c r="I564" s="13">
        <v>85</v>
      </c>
      <c r="J564" s="14" t="s">
        <v>11</v>
      </c>
    </row>
    <row r="565" spans="1:10" ht="31.2">
      <c r="A565" s="7">
        <v>2945685</v>
      </c>
      <c r="B565" s="8" t="s">
        <v>1062</v>
      </c>
      <c r="C565" s="8" t="s">
        <v>1062</v>
      </c>
      <c r="D565" s="20" t="s">
        <v>1063</v>
      </c>
      <c r="E565" s="12"/>
      <c r="F565" s="11" t="str">
        <f>HYPERLINK("https://search.ancestryinstitution.com/aird/search/db.aspx?dbid=9220","Ancestry.com")</f>
        <v>Ancestry.com</v>
      </c>
      <c r="G565" s="12"/>
      <c r="H565" s="12"/>
      <c r="I565" s="13">
        <v>85</v>
      </c>
      <c r="J565" s="14" t="s">
        <v>75</v>
      </c>
    </row>
    <row r="566" spans="1:10" ht="46.8">
      <c r="A566" s="7">
        <v>2945735</v>
      </c>
      <c r="B566" s="8" t="s">
        <v>1064</v>
      </c>
      <c r="C566" s="8" t="s">
        <v>1064</v>
      </c>
      <c r="D566" s="28" t="s">
        <v>1065</v>
      </c>
      <c r="E566" s="12"/>
      <c r="F566" s="11" t="str">
        <f>HYPERLINK("https://search.ancestryinstitution.com/aird/search/db.aspx?dbid=7949","Ancestry.com")</f>
        <v>Ancestry.com</v>
      </c>
      <c r="G566" s="12"/>
      <c r="H566" s="12"/>
      <c r="I566" s="13">
        <v>85</v>
      </c>
      <c r="J566" s="14" t="s">
        <v>17</v>
      </c>
    </row>
    <row r="567" spans="1:10" ht="31.2">
      <c r="A567" s="7">
        <v>2945729</v>
      </c>
      <c r="B567" s="8" t="s">
        <v>1066</v>
      </c>
      <c r="C567" s="8" t="s">
        <v>1066</v>
      </c>
      <c r="D567" s="20" t="s">
        <v>1067</v>
      </c>
      <c r="E567" s="11"/>
      <c r="F567" s="18" t="s">
        <v>14</v>
      </c>
      <c r="G567" s="12"/>
      <c r="H567" s="12"/>
      <c r="I567" s="13">
        <v>85</v>
      </c>
      <c r="J567" s="14" t="s">
        <v>75</v>
      </c>
    </row>
    <row r="568" spans="1:10" ht="31.2">
      <c r="A568" s="7">
        <v>2945713</v>
      </c>
      <c r="B568" s="8" t="s">
        <v>1068</v>
      </c>
      <c r="C568" s="8" t="s">
        <v>1068</v>
      </c>
      <c r="D568" s="15" t="s">
        <v>1069</v>
      </c>
      <c r="E568" s="12"/>
      <c r="F568" s="11" t="str">
        <f>HYPERLINK("https://search.ancestryinstitution.com/aird/search/db.aspx?dbid=7949","Ancestry.com")</f>
        <v>Ancestry.com</v>
      </c>
      <c r="G568" s="12"/>
      <c r="H568" s="12"/>
      <c r="I568" s="13">
        <v>85</v>
      </c>
      <c r="J568" s="14" t="s">
        <v>17</v>
      </c>
    </row>
    <row r="569" spans="1:10" ht="31.2">
      <c r="A569" s="7">
        <v>3749844</v>
      </c>
      <c r="B569" s="8" t="s">
        <v>1070</v>
      </c>
      <c r="C569" s="8" t="s">
        <v>1070</v>
      </c>
      <c r="D569" s="20" t="s">
        <v>1071</v>
      </c>
      <c r="E569" s="12"/>
      <c r="F569" s="16" t="s">
        <v>14</v>
      </c>
      <c r="G569" s="12"/>
      <c r="H569" s="12"/>
      <c r="I569" s="13">
        <v>85</v>
      </c>
      <c r="J569" s="14" t="s">
        <v>75</v>
      </c>
    </row>
    <row r="570" spans="1:10" ht="46.8">
      <c r="A570" s="7">
        <v>2945716</v>
      </c>
      <c r="B570" s="8" t="s">
        <v>1072</v>
      </c>
      <c r="C570" s="8" t="s">
        <v>1072</v>
      </c>
      <c r="D570" s="15" t="s">
        <v>1073</v>
      </c>
      <c r="E570" s="12"/>
      <c r="F570" s="11" t="str">
        <f>HYPERLINK("https://search.ancestryinstitution.com/aird/search/db.aspx?dbid=7949","Ancestry.com")</f>
        <v>Ancestry.com</v>
      </c>
      <c r="G570" s="12"/>
      <c r="H570" s="12"/>
      <c r="I570" s="13">
        <v>85</v>
      </c>
      <c r="J570" s="14" t="s">
        <v>11</v>
      </c>
    </row>
    <row r="571" spans="1:10" ht="31.2">
      <c r="A571" s="7">
        <v>3260239</v>
      </c>
      <c r="B571" s="8" t="s">
        <v>1074</v>
      </c>
      <c r="C571" s="8" t="s">
        <v>1074</v>
      </c>
      <c r="D571" s="15" t="s">
        <v>1075</v>
      </c>
      <c r="E571" s="12"/>
      <c r="F571" s="11" t="str">
        <f t="shared" ref="F571:F574" si="17">HYPERLINK("https://search.ancestryinstitution.com/aird/search/db.aspx?dbid=60882","Ancestry.com")</f>
        <v>Ancestry.com</v>
      </c>
      <c r="G571" s="12"/>
      <c r="H571" s="12"/>
      <c r="I571" s="13">
        <v>85</v>
      </c>
      <c r="J571" s="14" t="s">
        <v>11</v>
      </c>
    </row>
    <row r="572" spans="1:10" ht="46.8">
      <c r="A572" s="7">
        <v>3242808</v>
      </c>
      <c r="B572" s="8" t="s">
        <v>1076</v>
      </c>
      <c r="C572" s="8" t="s">
        <v>1076</v>
      </c>
      <c r="D572" s="28" t="s">
        <v>1077</v>
      </c>
      <c r="E572" s="12"/>
      <c r="F572" s="11" t="str">
        <f t="shared" si="17"/>
        <v>Ancestry.com</v>
      </c>
      <c r="G572" s="12"/>
      <c r="H572" s="12"/>
      <c r="I572" s="13">
        <v>85</v>
      </c>
      <c r="J572" s="14" t="s">
        <v>17</v>
      </c>
    </row>
    <row r="573" spans="1:10" ht="31.2">
      <c r="A573" s="7">
        <v>3244744</v>
      </c>
      <c r="B573" s="8" t="s">
        <v>1078</v>
      </c>
      <c r="C573" s="8" t="s">
        <v>1078</v>
      </c>
      <c r="D573" s="15" t="s">
        <v>1079</v>
      </c>
      <c r="E573" s="12"/>
      <c r="F573" s="11" t="str">
        <f t="shared" si="17"/>
        <v>Ancestry.com</v>
      </c>
      <c r="G573" s="12"/>
      <c r="H573" s="12"/>
      <c r="I573" s="13">
        <v>85</v>
      </c>
      <c r="J573" s="14" t="s">
        <v>11</v>
      </c>
    </row>
    <row r="574" spans="1:10" ht="31.2">
      <c r="A574" s="7">
        <v>3244836</v>
      </c>
      <c r="B574" s="8" t="s">
        <v>1080</v>
      </c>
      <c r="C574" s="8" t="s">
        <v>1080</v>
      </c>
      <c r="D574" s="28" t="s">
        <v>1081</v>
      </c>
      <c r="E574" s="12"/>
      <c r="F574" s="11" t="str">
        <f t="shared" si="17"/>
        <v>Ancestry.com</v>
      </c>
      <c r="G574" s="12"/>
      <c r="H574" s="12"/>
      <c r="I574" s="13">
        <v>85</v>
      </c>
      <c r="J574" s="14" t="s">
        <v>17</v>
      </c>
    </row>
    <row r="575" spans="1:10" ht="46.8">
      <c r="A575" s="7">
        <v>3039648</v>
      </c>
      <c r="B575" s="8" t="s">
        <v>1082</v>
      </c>
      <c r="C575" s="8" t="s">
        <v>1082</v>
      </c>
      <c r="D575" s="20" t="s">
        <v>1083</v>
      </c>
      <c r="E575" s="12"/>
      <c r="F575" s="11" t="str">
        <f>HYPERLINK("https://search.ancestryinstitution.com/aird/search/db.aspx?dbid=9271","Ancestry.com")</f>
        <v>Ancestry.com</v>
      </c>
      <c r="G575" s="12"/>
      <c r="H575" s="12"/>
      <c r="I575" s="13">
        <v>85</v>
      </c>
      <c r="J575" s="14" t="s">
        <v>75</v>
      </c>
    </row>
    <row r="576" spans="1:10" ht="46.8">
      <c r="A576" s="7">
        <v>3039654</v>
      </c>
      <c r="B576" s="8" t="s">
        <v>1084</v>
      </c>
      <c r="C576" s="8" t="s">
        <v>1084</v>
      </c>
      <c r="D576" s="28" t="s">
        <v>1085</v>
      </c>
      <c r="E576" s="12"/>
      <c r="F576" s="16" t="s">
        <v>14</v>
      </c>
      <c r="G576" s="12"/>
      <c r="H576" s="12"/>
      <c r="I576" s="13">
        <v>85</v>
      </c>
      <c r="J576" s="14" t="s">
        <v>11</v>
      </c>
    </row>
    <row r="577" spans="1:10" ht="42">
      <c r="A577" s="7">
        <v>3039659</v>
      </c>
      <c r="B577" s="8" t="s">
        <v>1086</v>
      </c>
      <c r="C577" s="8" t="s">
        <v>1086</v>
      </c>
      <c r="D577" s="47" t="s">
        <v>1087</v>
      </c>
      <c r="E577" s="12"/>
      <c r="F577" s="16" t="s">
        <v>14</v>
      </c>
      <c r="G577" s="12"/>
      <c r="H577" s="12"/>
      <c r="I577" s="13">
        <v>85</v>
      </c>
      <c r="J577" s="14" t="s">
        <v>17</v>
      </c>
    </row>
    <row r="578" spans="1:10" ht="31.2">
      <c r="A578" s="7">
        <v>3039657</v>
      </c>
      <c r="B578" s="8" t="s">
        <v>1088</v>
      </c>
      <c r="C578" s="8" t="s">
        <v>1088</v>
      </c>
      <c r="D578" s="15" t="s">
        <v>1089</v>
      </c>
      <c r="E578" s="12"/>
      <c r="F578" s="16" t="s">
        <v>14</v>
      </c>
      <c r="G578" s="12"/>
      <c r="H578" s="12"/>
      <c r="I578" s="13">
        <v>85</v>
      </c>
      <c r="J578" s="14" t="s">
        <v>11</v>
      </c>
    </row>
    <row r="579" spans="1:10" ht="46.8">
      <c r="A579" s="7">
        <v>3039655</v>
      </c>
      <c r="B579" s="8" t="s">
        <v>1090</v>
      </c>
      <c r="C579" s="8" t="s">
        <v>1090</v>
      </c>
      <c r="D579" s="28" t="s">
        <v>1091</v>
      </c>
      <c r="E579" s="12"/>
      <c r="F579" s="16" t="s">
        <v>14</v>
      </c>
      <c r="G579" s="12"/>
      <c r="H579" s="12"/>
      <c r="I579" s="13">
        <v>85</v>
      </c>
      <c r="J579" s="14" t="s">
        <v>11</v>
      </c>
    </row>
    <row r="580" spans="1:10" ht="46.8">
      <c r="A580" s="7">
        <v>3335554</v>
      </c>
      <c r="B580" s="8" t="s">
        <v>1092</v>
      </c>
      <c r="C580" s="8" t="s">
        <v>1092</v>
      </c>
      <c r="D580" s="28" t="s">
        <v>1093</v>
      </c>
      <c r="E580" s="12"/>
      <c r="F580" s="11" t="str">
        <f>HYPERLINK("https://search.ancestryinstitution.com/aird/search/db.aspx?dbid=60882","Ancestry.com")</f>
        <v>Ancestry.com</v>
      </c>
      <c r="G580" s="12"/>
      <c r="H580" s="12"/>
      <c r="I580" s="13">
        <v>85</v>
      </c>
      <c r="J580" s="14" t="s">
        <v>17</v>
      </c>
    </row>
    <row r="581" spans="1:10" ht="31.2">
      <c r="A581" s="7">
        <v>2681636</v>
      </c>
      <c r="B581" s="8" t="s">
        <v>1094</v>
      </c>
      <c r="C581" s="8" t="s">
        <v>1094</v>
      </c>
      <c r="D581" s="28" t="s">
        <v>1095</v>
      </c>
      <c r="E581" s="12"/>
      <c r="F581" s="16" t="s">
        <v>14</v>
      </c>
      <c r="G581" s="12"/>
      <c r="H581" s="12"/>
      <c r="I581" s="13">
        <v>85</v>
      </c>
      <c r="J581" s="14" t="s">
        <v>11</v>
      </c>
    </row>
    <row r="582" spans="1:10" ht="46.8">
      <c r="A582" s="7">
        <v>2699827</v>
      </c>
      <c r="B582" s="8" t="s">
        <v>1096</v>
      </c>
      <c r="C582" s="8" t="s">
        <v>1096</v>
      </c>
      <c r="D582" s="28" t="s">
        <v>1097</v>
      </c>
      <c r="E582" s="12"/>
      <c r="F582" s="16" t="s">
        <v>14</v>
      </c>
      <c r="G582" s="12"/>
      <c r="H582" s="12"/>
      <c r="I582" s="13">
        <v>85</v>
      </c>
      <c r="J582" s="14" t="s">
        <v>17</v>
      </c>
    </row>
    <row r="583" spans="1:10" ht="46.8">
      <c r="A583" s="7">
        <v>2802319</v>
      </c>
      <c r="B583" s="8" t="s">
        <v>1098</v>
      </c>
      <c r="C583" s="8" t="s">
        <v>1098</v>
      </c>
      <c r="D583" s="28" t="s">
        <v>1099</v>
      </c>
      <c r="E583" s="12"/>
      <c r="F583" s="16" t="s">
        <v>14</v>
      </c>
      <c r="G583" s="12"/>
      <c r="H583" s="12"/>
      <c r="I583" s="13">
        <v>85</v>
      </c>
      <c r="J583" s="14" t="s">
        <v>17</v>
      </c>
    </row>
    <row r="584" spans="1:10" ht="46.8">
      <c r="A584" s="7">
        <v>2790616</v>
      </c>
      <c r="B584" s="8" t="s">
        <v>1100</v>
      </c>
      <c r="C584" s="48" t="s">
        <v>1100</v>
      </c>
      <c r="D584" s="28" t="s">
        <v>1101</v>
      </c>
      <c r="E584" s="12"/>
      <c r="F584" s="16" t="s">
        <v>14</v>
      </c>
      <c r="G584" s="12"/>
      <c r="H584" s="12"/>
      <c r="I584" s="13">
        <v>85</v>
      </c>
      <c r="J584" s="14" t="s">
        <v>17</v>
      </c>
    </row>
    <row r="585" spans="1:10" ht="46.8">
      <c r="A585" s="7">
        <v>2848479</v>
      </c>
      <c r="B585" s="8" t="s">
        <v>1102</v>
      </c>
      <c r="C585" s="8" t="s">
        <v>1102</v>
      </c>
      <c r="D585" s="15" t="s">
        <v>1103</v>
      </c>
      <c r="E585" s="12"/>
      <c r="F585" s="16" t="s">
        <v>14</v>
      </c>
      <c r="G585" s="12"/>
      <c r="H585" s="12"/>
      <c r="I585" s="13">
        <v>85</v>
      </c>
      <c r="J585" s="14" t="s">
        <v>11</v>
      </c>
    </row>
    <row r="586" spans="1:10" ht="46.8">
      <c r="A586" s="7">
        <v>2934396</v>
      </c>
      <c r="B586" s="8" t="s">
        <v>1104</v>
      </c>
      <c r="C586" s="8" t="s">
        <v>1104</v>
      </c>
      <c r="D586" s="28" t="s">
        <v>1105</v>
      </c>
      <c r="E586" s="12"/>
      <c r="F586" s="11" t="str">
        <f>HYPERLINK("https://search.ancestryinstitution.com/aird/search/db.aspx?dbid=60882","Ancestry.com")</f>
        <v>Ancestry.com</v>
      </c>
      <c r="G586" s="12"/>
      <c r="H586" s="12"/>
      <c r="I586" s="13">
        <v>85</v>
      </c>
      <c r="J586" s="14" t="s">
        <v>17</v>
      </c>
    </row>
    <row r="587" spans="1:10" ht="31.2">
      <c r="A587" s="7">
        <v>2679330</v>
      </c>
      <c r="B587" s="8" t="s">
        <v>1106</v>
      </c>
      <c r="C587" s="48" t="s">
        <v>1106</v>
      </c>
      <c r="D587" s="28" t="s">
        <v>1107</v>
      </c>
      <c r="E587" s="12"/>
      <c r="F587" s="16" t="s">
        <v>14</v>
      </c>
      <c r="G587" s="12"/>
      <c r="H587" s="12"/>
      <c r="I587" s="13">
        <v>85</v>
      </c>
      <c r="J587" s="14" t="s">
        <v>17</v>
      </c>
    </row>
    <row r="588" spans="1:10" ht="31.2">
      <c r="A588" s="7">
        <v>3033349</v>
      </c>
      <c r="B588" s="8" t="s">
        <v>1108</v>
      </c>
      <c r="C588" s="8" t="s">
        <v>1108</v>
      </c>
      <c r="D588" s="20" t="s">
        <v>1109</v>
      </c>
      <c r="E588" s="12"/>
      <c r="F588" s="16" t="s">
        <v>14</v>
      </c>
      <c r="G588" s="12"/>
      <c r="H588" s="12"/>
      <c r="I588" s="13">
        <v>85</v>
      </c>
      <c r="J588" s="14" t="s">
        <v>75</v>
      </c>
    </row>
    <row r="589" spans="1:10" ht="46.8">
      <c r="A589" s="7">
        <v>2827793</v>
      </c>
      <c r="B589" s="8" t="s">
        <v>1110</v>
      </c>
      <c r="C589" s="8" t="s">
        <v>1110</v>
      </c>
      <c r="D589" s="15" t="s">
        <v>1111</v>
      </c>
      <c r="E589" s="12"/>
      <c r="F589" s="11" t="str">
        <f>HYPERLINK("https://search.ancestryinstitution.com/aird/search/db.aspx?dbid=60882","Ancestry.com")</f>
        <v>Ancestry.com</v>
      </c>
      <c r="G589" s="12"/>
      <c r="H589" s="12"/>
      <c r="I589" s="13">
        <v>85</v>
      </c>
      <c r="J589" s="14" t="s">
        <v>17</v>
      </c>
    </row>
    <row r="590" spans="1:10" ht="31.2">
      <c r="A590" s="7">
        <v>2843119</v>
      </c>
      <c r="B590" s="8" t="s">
        <v>1112</v>
      </c>
      <c r="C590" s="48" t="s">
        <v>1112</v>
      </c>
      <c r="D590" s="28" t="s">
        <v>1113</v>
      </c>
      <c r="E590" s="12"/>
      <c r="F590" s="16" t="s">
        <v>14</v>
      </c>
      <c r="G590" s="12"/>
      <c r="H590" s="12"/>
      <c r="I590" s="13">
        <v>85</v>
      </c>
      <c r="J590" s="14" t="s">
        <v>11</v>
      </c>
    </row>
    <row r="591" spans="1:10" ht="46.8">
      <c r="A591" s="7">
        <v>2790560</v>
      </c>
      <c r="B591" s="8" t="s">
        <v>1114</v>
      </c>
      <c r="C591" s="8" t="s">
        <v>1114</v>
      </c>
      <c r="D591" s="28" t="s">
        <v>1115</v>
      </c>
      <c r="E591" s="12"/>
      <c r="F591" s="11" t="str">
        <f t="shared" ref="F591:F593" si="18">HYPERLINK("https://search.ancestryinstitution.com/aird/search/db.aspx?dbid=60882","Ancestry.com")</f>
        <v>Ancestry.com</v>
      </c>
      <c r="G591" s="12"/>
      <c r="H591" s="12"/>
      <c r="I591" s="13">
        <v>85</v>
      </c>
      <c r="J591" s="14" t="s">
        <v>17</v>
      </c>
    </row>
    <row r="592" spans="1:10" ht="46.8">
      <c r="A592" s="7">
        <v>2790578</v>
      </c>
      <c r="B592" s="8" t="s">
        <v>1116</v>
      </c>
      <c r="C592" s="8" t="s">
        <v>1116</v>
      </c>
      <c r="D592" s="28" t="s">
        <v>1117</v>
      </c>
      <c r="E592" s="12"/>
      <c r="F592" s="11" t="str">
        <f t="shared" si="18"/>
        <v>Ancestry.com</v>
      </c>
      <c r="G592" s="12"/>
      <c r="H592" s="12"/>
      <c r="I592" s="13">
        <v>85</v>
      </c>
      <c r="J592" s="14" t="s">
        <v>17</v>
      </c>
    </row>
    <row r="593" spans="1:10" ht="46.8">
      <c r="A593" s="7">
        <v>2788960</v>
      </c>
      <c r="B593" s="8" t="s">
        <v>1118</v>
      </c>
      <c r="C593" s="8" t="s">
        <v>1118</v>
      </c>
      <c r="D593" s="15" t="s">
        <v>1119</v>
      </c>
      <c r="E593" s="12"/>
      <c r="F593" s="11" t="str">
        <f t="shared" si="18"/>
        <v>Ancestry.com</v>
      </c>
      <c r="G593" s="12"/>
      <c r="H593" s="12"/>
      <c r="I593" s="13">
        <v>85</v>
      </c>
      <c r="J593" s="14" t="s">
        <v>17</v>
      </c>
    </row>
    <row r="594" spans="1:10" ht="46.8">
      <c r="A594" s="7">
        <v>2771998</v>
      </c>
      <c r="B594" s="8" t="s">
        <v>1120</v>
      </c>
      <c r="C594" s="8" t="s">
        <v>1120</v>
      </c>
      <c r="D594" s="28" t="s">
        <v>1121</v>
      </c>
      <c r="E594" s="12"/>
      <c r="F594" s="11" t="str">
        <f>HYPERLINK("https://search.ancestryinstitution.com/aird/search/db.aspx?dbid=8842","Ancestry.com")</f>
        <v>Ancestry.com</v>
      </c>
      <c r="G594" s="12"/>
      <c r="H594" s="12"/>
      <c r="I594" s="13">
        <v>85</v>
      </c>
      <c r="J594" s="14" t="s">
        <v>17</v>
      </c>
    </row>
    <row r="595" spans="1:10" ht="62.4">
      <c r="A595" s="7">
        <v>2788521</v>
      </c>
      <c r="B595" s="8" t="s">
        <v>1122</v>
      </c>
      <c r="C595" s="8" t="s">
        <v>1122</v>
      </c>
      <c r="D595" s="28" t="s">
        <v>1123</v>
      </c>
      <c r="E595" s="12"/>
      <c r="F595" s="16" t="s">
        <v>14</v>
      </c>
      <c r="G595" s="12"/>
      <c r="H595" s="12"/>
      <c r="I595" s="13">
        <v>85</v>
      </c>
      <c r="J595" s="14" t="s">
        <v>17</v>
      </c>
    </row>
    <row r="596" spans="1:10" ht="46.8">
      <c r="A596" s="7">
        <v>2788683</v>
      </c>
      <c r="B596" s="8" t="s">
        <v>1124</v>
      </c>
      <c r="C596" s="8" t="s">
        <v>1124</v>
      </c>
      <c r="D596" s="28" t="s">
        <v>1125</v>
      </c>
      <c r="E596" s="12"/>
      <c r="F596" s="11" t="str">
        <f t="shared" ref="F596:F600" si="19">HYPERLINK("https://search.ancestryinstitution.com/aird/search/db.aspx?dbid=60882","Ancestry.com")</f>
        <v>Ancestry.com</v>
      </c>
      <c r="G596" s="12"/>
      <c r="H596" s="12"/>
      <c r="I596" s="13">
        <v>85</v>
      </c>
      <c r="J596" s="14" t="s">
        <v>11</v>
      </c>
    </row>
    <row r="597" spans="1:10" ht="46.8">
      <c r="A597" s="7">
        <v>2788697</v>
      </c>
      <c r="B597" s="8" t="s">
        <v>1126</v>
      </c>
      <c r="C597" s="8" t="s">
        <v>1126</v>
      </c>
      <c r="D597" s="28" t="s">
        <v>1127</v>
      </c>
      <c r="E597" s="12"/>
      <c r="F597" s="11" t="str">
        <f t="shared" si="19"/>
        <v>Ancestry.com</v>
      </c>
      <c r="G597" s="12"/>
      <c r="H597" s="12"/>
      <c r="I597" s="13">
        <v>85</v>
      </c>
      <c r="J597" s="14" t="s">
        <v>17</v>
      </c>
    </row>
    <row r="598" spans="1:10" ht="46.8">
      <c r="A598" s="7">
        <v>2788711</v>
      </c>
      <c r="B598" s="8" t="s">
        <v>1128</v>
      </c>
      <c r="C598" s="8" t="s">
        <v>1128</v>
      </c>
      <c r="D598" s="15" t="s">
        <v>1129</v>
      </c>
      <c r="E598" s="12"/>
      <c r="F598" s="11" t="str">
        <f t="shared" si="19"/>
        <v>Ancestry.com</v>
      </c>
      <c r="G598" s="12"/>
      <c r="H598" s="12"/>
      <c r="I598" s="13">
        <v>85</v>
      </c>
      <c r="J598" s="14" t="s">
        <v>11</v>
      </c>
    </row>
    <row r="599" spans="1:10" ht="46.8">
      <c r="A599" s="7">
        <v>2788722</v>
      </c>
      <c r="B599" s="8" t="s">
        <v>1130</v>
      </c>
      <c r="C599" s="8" t="s">
        <v>1130</v>
      </c>
      <c r="D599" s="28" t="s">
        <v>1131</v>
      </c>
      <c r="E599" s="12"/>
      <c r="F599" s="11" t="str">
        <f t="shared" si="19"/>
        <v>Ancestry.com</v>
      </c>
      <c r="G599" s="12"/>
      <c r="H599" s="12"/>
      <c r="I599" s="13">
        <v>85</v>
      </c>
      <c r="J599" s="14" t="s">
        <v>11</v>
      </c>
    </row>
    <row r="600" spans="1:10" ht="46.8">
      <c r="A600" s="7">
        <v>2788733</v>
      </c>
      <c r="B600" s="8" t="s">
        <v>1132</v>
      </c>
      <c r="C600" s="8" t="s">
        <v>1132</v>
      </c>
      <c r="D600" s="28" t="s">
        <v>1133</v>
      </c>
      <c r="E600" s="12"/>
      <c r="F600" s="11" t="str">
        <f t="shared" si="19"/>
        <v>Ancestry.com</v>
      </c>
      <c r="G600" s="12"/>
      <c r="H600" s="12"/>
      <c r="I600" s="13">
        <v>85</v>
      </c>
      <c r="J600" s="14" t="s">
        <v>17</v>
      </c>
    </row>
    <row r="601" spans="1:10" ht="31.2">
      <c r="A601" s="7">
        <v>2642420</v>
      </c>
      <c r="B601" s="8" t="s">
        <v>1134</v>
      </c>
      <c r="C601" s="8" t="s">
        <v>1134</v>
      </c>
      <c r="D601" s="20" t="s">
        <v>1135</v>
      </c>
      <c r="E601" s="12"/>
      <c r="F601" s="16" t="s">
        <v>14</v>
      </c>
      <c r="G601" s="12"/>
      <c r="H601" s="12"/>
      <c r="I601" s="13">
        <v>85</v>
      </c>
      <c r="J601" s="14" t="s">
        <v>75</v>
      </c>
    </row>
    <row r="602" spans="1:10" ht="46.8">
      <c r="A602" s="7">
        <v>2642426</v>
      </c>
      <c r="B602" s="8" t="s">
        <v>1136</v>
      </c>
      <c r="C602" s="8" t="s">
        <v>1136</v>
      </c>
      <c r="D602" s="15" t="s">
        <v>1137</v>
      </c>
      <c r="E602" s="12"/>
      <c r="F602" s="16" t="s">
        <v>14</v>
      </c>
      <c r="G602" s="12"/>
      <c r="H602" s="12"/>
      <c r="I602" s="13">
        <v>85</v>
      </c>
      <c r="J602" s="14" t="s">
        <v>17</v>
      </c>
    </row>
    <row r="603" spans="1:10" ht="31.2">
      <c r="A603" s="7">
        <v>2990129</v>
      </c>
      <c r="B603" s="8" t="s">
        <v>1138</v>
      </c>
      <c r="C603" s="8" t="s">
        <v>1138</v>
      </c>
      <c r="D603" s="20" t="s">
        <v>1139</v>
      </c>
      <c r="E603" s="12"/>
      <c r="F603" s="16" t="s">
        <v>14</v>
      </c>
      <c r="G603" s="12"/>
      <c r="H603" s="12"/>
      <c r="I603" s="13">
        <v>85</v>
      </c>
      <c r="J603" s="14" t="s">
        <v>75</v>
      </c>
    </row>
    <row r="604" spans="1:10" ht="46.8">
      <c r="A604" s="7">
        <v>2843146</v>
      </c>
      <c r="B604" s="8" t="s">
        <v>1140</v>
      </c>
      <c r="C604" s="8" t="s">
        <v>1140</v>
      </c>
      <c r="D604" s="28" t="s">
        <v>1141</v>
      </c>
      <c r="E604" s="12"/>
      <c r="F604" s="16" t="s">
        <v>14</v>
      </c>
      <c r="G604" s="12"/>
      <c r="H604" s="12"/>
      <c r="I604" s="13">
        <v>85</v>
      </c>
      <c r="J604" s="14" t="s">
        <v>17</v>
      </c>
    </row>
    <row r="605" spans="1:10" ht="31.2">
      <c r="A605" s="7">
        <v>3054074</v>
      </c>
      <c r="B605" s="8" t="s">
        <v>1142</v>
      </c>
      <c r="C605" s="8" t="s">
        <v>1142</v>
      </c>
      <c r="D605" s="28" t="s">
        <v>1143</v>
      </c>
      <c r="E605" s="12"/>
      <c r="F605" s="16" t="s">
        <v>14</v>
      </c>
      <c r="G605" s="12"/>
      <c r="H605" s="12"/>
      <c r="I605" s="13">
        <v>85</v>
      </c>
      <c r="J605" s="14" t="s">
        <v>17</v>
      </c>
    </row>
    <row r="606" spans="1:10" ht="46.8">
      <c r="A606" s="7">
        <v>2953528</v>
      </c>
      <c r="B606" s="8" t="s">
        <v>1144</v>
      </c>
      <c r="C606" s="8" t="s">
        <v>1144</v>
      </c>
      <c r="D606" s="28" t="s">
        <v>1145</v>
      </c>
      <c r="E606" s="12"/>
      <c r="F606" s="16" t="s">
        <v>14</v>
      </c>
      <c r="G606" s="12"/>
      <c r="H606" s="12"/>
      <c r="I606" s="13">
        <v>85</v>
      </c>
      <c r="J606" s="14" t="s">
        <v>17</v>
      </c>
    </row>
    <row r="607" spans="1:10" ht="31.2">
      <c r="A607" s="7">
        <v>2953575</v>
      </c>
      <c r="B607" s="8" t="s">
        <v>1146</v>
      </c>
      <c r="C607" s="8" t="s">
        <v>1146</v>
      </c>
      <c r="D607" s="20" t="s">
        <v>1147</v>
      </c>
      <c r="E607" s="12"/>
      <c r="F607" s="16" t="s">
        <v>14</v>
      </c>
      <c r="G607" s="12"/>
      <c r="H607" s="12"/>
      <c r="I607" s="13">
        <v>85</v>
      </c>
      <c r="J607" s="14" t="s">
        <v>75</v>
      </c>
    </row>
    <row r="608" spans="1:10" ht="31.2">
      <c r="A608" s="7">
        <v>2953597</v>
      </c>
      <c r="B608" s="8" t="s">
        <v>1148</v>
      </c>
      <c r="C608" s="8" t="s">
        <v>1148</v>
      </c>
      <c r="D608" s="20" t="s">
        <v>1149</v>
      </c>
      <c r="E608" s="11"/>
      <c r="F608" s="16" t="s">
        <v>14</v>
      </c>
      <c r="G608" s="12"/>
      <c r="H608" s="12"/>
      <c r="I608" s="13">
        <v>85</v>
      </c>
      <c r="J608" s="14" t="s">
        <v>75</v>
      </c>
    </row>
    <row r="609" spans="1:10" ht="31.2">
      <c r="A609" s="7">
        <v>3020828</v>
      </c>
      <c r="B609" s="8" t="s">
        <v>1150</v>
      </c>
      <c r="C609" s="8" t="s">
        <v>1150</v>
      </c>
      <c r="D609" s="20" t="s">
        <v>1151</v>
      </c>
      <c r="E609" s="11"/>
      <c r="F609" s="16" t="s">
        <v>14</v>
      </c>
      <c r="G609" s="12"/>
      <c r="H609" s="12"/>
      <c r="I609" s="13">
        <v>85</v>
      </c>
      <c r="J609" s="14" t="s">
        <v>75</v>
      </c>
    </row>
    <row r="610" spans="1:10" ht="46.8">
      <c r="A610" s="7">
        <v>3021119</v>
      </c>
      <c r="B610" s="8" t="s">
        <v>1152</v>
      </c>
      <c r="C610" s="8" t="s">
        <v>1152</v>
      </c>
      <c r="D610" s="28" t="s">
        <v>1153</v>
      </c>
      <c r="E610" s="12"/>
      <c r="F610" s="11" t="str">
        <f>HYPERLINK("https://search.ancestryinstitution.com/aird/search/db.aspx?dbid=8945","Ancestry.com")</f>
        <v>Ancestry.com</v>
      </c>
      <c r="G610" s="12"/>
      <c r="H610" s="12"/>
      <c r="I610" s="13">
        <v>85</v>
      </c>
      <c r="J610" s="14" t="s">
        <v>17</v>
      </c>
    </row>
    <row r="611" spans="1:10" ht="31.2">
      <c r="A611" s="7">
        <v>2788873</v>
      </c>
      <c r="B611" s="8" t="s">
        <v>1154</v>
      </c>
      <c r="C611" s="8" t="s">
        <v>1154</v>
      </c>
      <c r="D611" s="28" t="s">
        <v>1155</v>
      </c>
      <c r="E611" s="12"/>
      <c r="F611" s="16" t="s">
        <v>14</v>
      </c>
      <c r="G611" s="12"/>
      <c r="H611" s="12"/>
      <c r="I611" s="13">
        <v>85</v>
      </c>
      <c r="J611" s="14" t="s">
        <v>17</v>
      </c>
    </row>
    <row r="612" spans="1:10" ht="78">
      <c r="A612" s="7">
        <v>2663405</v>
      </c>
      <c r="B612" s="8" t="s">
        <v>1156</v>
      </c>
      <c r="C612" s="8" t="s">
        <v>1156</v>
      </c>
      <c r="D612" s="28" t="s">
        <v>1157</v>
      </c>
      <c r="E612" s="12"/>
      <c r="F612" s="16" t="s">
        <v>14</v>
      </c>
      <c r="G612" s="12"/>
      <c r="H612" s="12"/>
      <c r="I612" s="13">
        <v>85</v>
      </c>
      <c r="J612" s="14" t="s">
        <v>11</v>
      </c>
    </row>
    <row r="613" spans="1:10" ht="46.8">
      <c r="A613" s="7">
        <v>2945720</v>
      </c>
      <c r="B613" s="8" t="s">
        <v>1158</v>
      </c>
      <c r="C613" s="48" t="s">
        <v>1158</v>
      </c>
      <c r="D613" s="40" t="s">
        <v>1159</v>
      </c>
      <c r="E613" s="12"/>
      <c r="F613" s="16" t="s">
        <v>14</v>
      </c>
      <c r="G613" s="11" t="str">
        <f>HYPERLINK("https://www.familysearch.org/search/catalog/3160738?availability=Family%20History%20Library","FamilySearch.org")</f>
        <v>FamilySearch.org</v>
      </c>
      <c r="H613" s="12"/>
      <c r="I613" s="13">
        <v>85</v>
      </c>
      <c r="J613" s="14" t="s">
        <v>11</v>
      </c>
    </row>
    <row r="614" spans="1:10" ht="31.2">
      <c r="A614" s="7">
        <v>2694350</v>
      </c>
      <c r="B614" s="8" t="s">
        <v>1160</v>
      </c>
      <c r="C614" s="8" t="s">
        <v>1160</v>
      </c>
      <c r="D614" s="28" t="s">
        <v>1161</v>
      </c>
      <c r="E614" s="12"/>
      <c r="F614" s="16" t="s">
        <v>14</v>
      </c>
      <c r="G614" s="12"/>
      <c r="H614" s="12"/>
      <c r="I614" s="13">
        <v>85</v>
      </c>
      <c r="J614" s="14" t="s">
        <v>11</v>
      </c>
    </row>
    <row r="615" spans="1:10" ht="31.2">
      <c r="A615" s="7">
        <v>2681752</v>
      </c>
      <c r="B615" s="8" t="s">
        <v>1162</v>
      </c>
      <c r="C615" s="8" t="s">
        <v>1162</v>
      </c>
      <c r="D615" s="28" t="s">
        <v>1163</v>
      </c>
      <c r="E615" s="12"/>
      <c r="F615" s="16" t="s">
        <v>14</v>
      </c>
      <c r="G615" s="12"/>
      <c r="H615" s="12"/>
      <c r="I615" s="13">
        <v>85</v>
      </c>
      <c r="J615" s="14" t="s">
        <v>17</v>
      </c>
    </row>
    <row r="616" spans="1:10" ht="46.8">
      <c r="A616" s="7">
        <v>2789495</v>
      </c>
      <c r="B616" s="8" t="s">
        <v>1164</v>
      </c>
      <c r="C616" s="8" t="s">
        <v>1164</v>
      </c>
      <c r="D616" s="28" t="s">
        <v>1165</v>
      </c>
      <c r="E616" s="12"/>
      <c r="F616" s="16" t="s">
        <v>14</v>
      </c>
      <c r="G616" s="12"/>
      <c r="H616" s="12"/>
      <c r="I616" s="13">
        <v>85</v>
      </c>
      <c r="J616" s="14" t="s">
        <v>17</v>
      </c>
    </row>
    <row r="617" spans="1:10" ht="31.2">
      <c r="A617" s="7">
        <v>2789504</v>
      </c>
      <c r="B617" s="8" t="s">
        <v>1166</v>
      </c>
      <c r="C617" s="8" t="s">
        <v>1166</v>
      </c>
      <c r="D617" s="28" t="s">
        <v>1167</v>
      </c>
      <c r="E617" s="12"/>
      <c r="F617" s="16" t="s">
        <v>14</v>
      </c>
      <c r="G617" s="12"/>
      <c r="H617" s="12"/>
      <c r="I617" s="13">
        <v>85</v>
      </c>
      <c r="J617" s="14" t="s">
        <v>17</v>
      </c>
    </row>
    <row r="618" spans="1:10" ht="31.2">
      <c r="A618" s="7">
        <v>2826581</v>
      </c>
      <c r="B618" s="8" t="s">
        <v>1168</v>
      </c>
      <c r="C618" s="8" t="s">
        <v>1168</v>
      </c>
      <c r="D618" s="20" t="s">
        <v>1169</v>
      </c>
      <c r="E618" s="12"/>
      <c r="F618" s="16" t="s">
        <v>14</v>
      </c>
      <c r="G618" s="12"/>
      <c r="H618" s="12"/>
      <c r="I618" s="13">
        <v>85</v>
      </c>
      <c r="J618" s="14" t="s">
        <v>75</v>
      </c>
    </row>
    <row r="619" spans="1:10" ht="31.2">
      <c r="A619" s="7">
        <v>2843157</v>
      </c>
      <c r="B619" s="8" t="s">
        <v>1170</v>
      </c>
      <c r="C619" s="8" t="s">
        <v>1170</v>
      </c>
      <c r="D619" s="28" t="s">
        <v>1171</v>
      </c>
      <c r="E619" s="12"/>
      <c r="F619" s="16" t="s">
        <v>14</v>
      </c>
      <c r="G619" s="12"/>
      <c r="H619" s="12"/>
      <c r="I619" s="13">
        <v>85</v>
      </c>
      <c r="J619" s="14" t="s">
        <v>11</v>
      </c>
    </row>
    <row r="620" spans="1:10" ht="31.2">
      <c r="A620" s="7">
        <v>2843160</v>
      </c>
      <c r="B620" s="8" t="s">
        <v>1172</v>
      </c>
      <c r="C620" s="8" t="s">
        <v>1172</v>
      </c>
      <c r="D620" s="28" t="s">
        <v>1173</v>
      </c>
      <c r="E620" s="12"/>
      <c r="F620" s="16" t="s">
        <v>14</v>
      </c>
      <c r="G620" s="12"/>
      <c r="H620" s="12"/>
      <c r="I620" s="13">
        <v>85</v>
      </c>
      <c r="J620" s="14" t="s">
        <v>11</v>
      </c>
    </row>
    <row r="621" spans="1:10" ht="31.2">
      <c r="A621" s="7">
        <v>2774919</v>
      </c>
      <c r="B621" s="8" t="s">
        <v>1174</v>
      </c>
      <c r="C621" s="48" t="s">
        <v>1174</v>
      </c>
      <c r="D621" s="28" t="s">
        <v>1175</v>
      </c>
      <c r="E621" s="12"/>
      <c r="F621" s="16" t="s">
        <v>14</v>
      </c>
      <c r="G621" s="12"/>
      <c r="H621" s="12"/>
      <c r="I621" s="13">
        <v>85</v>
      </c>
      <c r="J621" s="14" t="s">
        <v>11</v>
      </c>
    </row>
    <row r="622" spans="1:10" ht="31.2">
      <c r="A622" s="7">
        <v>2774943</v>
      </c>
      <c r="B622" s="8" t="s">
        <v>1176</v>
      </c>
      <c r="C622" s="48" t="s">
        <v>1176</v>
      </c>
      <c r="D622" s="28" t="s">
        <v>1177</v>
      </c>
      <c r="E622" s="12"/>
      <c r="F622" s="16" t="s">
        <v>14</v>
      </c>
      <c r="G622" s="12"/>
      <c r="H622" s="12"/>
      <c r="I622" s="13">
        <v>85</v>
      </c>
      <c r="J622" s="14" t="s">
        <v>11</v>
      </c>
    </row>
    <row r="623" spans="1:10" ht="31.2">
      <c r="A623" s="7">
        <v>2774955</v>
      </c>
      <c r="B623" s="8" t="s">
        <v>1178</v>
      </c>
      <c r="C623" s="48" t="s">
        <v>1178</v>
      </c>
      <c r="D623" s="28" t="s">
        <v>1179</v>
      </c>
      <c r="E623" s="12"/>
      <c r="F623" s="16" t="s">
        <v>14</v>
      </c>
      <c r="G623" s="12"/>
      <c r="H623" s="12"/>
      <c r="I623" s="13">
        <v>85</v>
      </c>
      <c r="J623" s="14" t="s">
        <v>17</v>
      </c>
    </row>
    <row r="624" spans="1:10" ht="31.2">
      <c r="A624" s="7">
        <v>2788541</v>
      </c>
      <c r="B624" s="8" t="s">
        <v>1180</v>
      </c>
      <c r="C624" s="8" t="s">
        <v>1180</v>
      </c>
      <c r="D624" s="28" t="s">
        <v>1181</v>
      </c>
      <c r="E624" s="12"/>
      <c r="F624" s="16" t="s">
        <v>14</v>
      </c>
      <c r="G624" s="12"/>
      <c r="H624" s="12"/>
      <c r="I624" s="13">
        <v>85</v>
      </c>
      <c r="J624" s="14" t="s">
        <v>17</v>
      </c>
    </row>
    <row r="625" spans="1:10" ht="46.8">
      <c r="A625" s="7">
        <v>2843294</v>
      </c>
      <c r="B625" s="8" t="s">
        <v>1182</v>
      </c>
      <c r="C625" s="8" t="s">
        <v>1182</v>
      </c>
      <c r="D625" s="20" t="s">
        <v>1183</v>
      </c>
      <c r="E625" s="12"/>
      <c r="F625" s="11" t="str">
        <f>HYPERLINK("https://search.ancestryinstitution.com/aird/search/db.aspx?dbid=60376","Ancestry.com")</f>
        <v>Ancestry.com</v>
      </c>
      <c r="G625" s="12"/>
      <c r="H625" s="12"/>
      <c r="I625" s="13">
        <v>85</v>
      </c>
      <c r="J625" s="14" t="s">
        <v>75</v>
      </c>
    </row>
    <row r="626" spans="1:10" ht="46.8">
      <c r="A626" s="7">
        <v>2848504</v>
      </c>
      <c r="B626" s="8" t="s">
        <v>1184</v>
      </c>
      <c r="C626" s="8" t="s">
        <v>1184</v>
      </c>
      <c r="D626" s="28" t="s">
        <v>1185</v>
      </c>
      <c r="E626" s="12"/>
      <c r="F626" s="11" t="str">
        <f>HYPERLINK("https://search.ancestryinstitution.com/aird/search/db.aspx?dbid=1277","Ancestry.com")</f>
        <v>Ancestry.com</v>
      </c>
      <c r="G626" s="12"/>
      <c r="H626" s="12"/>
      <c r="I626" s="13">
        <v>85</v>
      </c>
      <c r="J626" s="14" t="s">
        <v>17</v>
      </c>
    </row>
    <row r="627" spans="1:10" ht="46.8">
      <c r="A627" s="7">
        <v>3432913</v>
      </c>
      <c r="B627" s="8" t="s">
        <v>1186</v>
      </c>
      <c r="C627" s="8" t="s">
        <v>1186</v>
      </c>
      <c r="D627" s="28" t="s">
        <v>1187</v>
      </c>
      <c r="E627" s="12"/>
      <c r="F627" s="11" t="str">
        <f>HYPERLINK("https://search.ancestryinstitution.com/aird/search/db.aspx?dbid=60882","Ancestry.com")</f>
        <v>Ancestry.com</v>
      </c>
      <c r="G627" s="12"/>
      <c r="H627" s="12"/>
      <c r="I627" s="13">
        <v>85</v>
      </c>
      <c r="J627" s="14" t="s">
        <v>17</v>
      </c>
    </row>
    <row r="628" spans="1:10" ht="62.4">
      <c r="A628" s="7">
        <v>2934395</v>
      </c>
      <c r="B628" s="8" t="s">
        <v>1188</v>
      </c>
      <c r="C628" s="8" t="s">
        <v>1188</v>
      </c>
      <c r="D628" s="15" t="s">
        <v>1189</v>
      </c>
      <c r="E628" s="12"/>
      <c r="F628" s="16" t="s">
        <v>14</v>
      </c>
      <c r="G628" s="12"/>
      <c r="H628" s="12"/>
      <c r="I628" s="13">
        <v>85</v>
      </c>
      <c r="J628" s="14" t="s">
        <v>11</v>
      </c>
    </row>
    <row r="629" spans="1:10" ht="46.8">
      <c r="A629" s="7">
        <v>3493135</v>
      </c>
      <c r="B629" s="8" t="s">
        <v>1190</v>
      </c>
      <c r="C629" s="8" t="s">
        <v>1190</v>
      </c>
      <c r="D629" s="28" t="s">
        <v>1191</v>
      </c>
      <c r="E629" s="12"/>
      <c r="F629" s="11" t="str">
        <f>HYPERLINK("https://search.ancestryinstitution.com/aird/search/db.aspx?dbid=60882","Ancestry.com")</f>
        <v>Ancestry.com</v>
      </c>
      <c r="G629" s="12"/>
      <c r="H629" s="12"/>
      <c r="I629" s="13">
        <v>85</v>
      </c>
      <c r="J629" s="14" t="s">
        <v>11</v>
      </c>
    </row>
    <row r="630" spans="1:10" ht="46.8">
      <c r="A630" s="7">
        <v>3493145</v>
      </c>
      <c r="B630" s="8" t="s">
        <v>1192</v>
      </c>
      <c r="C630" s="8" t="s">
        <v>1192</v>
      </c>
      <c r="D630" s="28" t="s">
        <v>1193</v>
      </c>
      <c r="E630" s="11"/>
      <c r="F630" s="18" t="s">
        <v>14</v>
      </c>
      <c r="G630" s="12"/>
      <c r="H630" s="12"/>
      <c r="I630" s="13">
        <v>85</v>
      </c>
      <c r="J630" s="14" t="s">
        <v>11</v>
      </c>
    </row>
    <row r="631" spans="1:10" ht="46.8">
      <c r="A631" s="7">
        <v>3179981</v>
      </c>
      <c r="B631" s="8" t="s">
        <v>1194</v>
      </c>
      <c r="C631" s="8" t="s">
        <v>1194</v>
      </c>
      <c r="D631" s="20" t="s">
        <v>1195</v>
      </c>
      <c r="E631" s="12"/>
      <c r="F631" s="11" t="str">
        <f t="shared" ref="F631:F634" si="20">HYPERLINK("https://search.ancestryinstitution.com/aird/search/db.aspx?dbid=60882","Ancestry.com")</f>
        <v>Ancestry.com</v>
      </c>
      <c r="G631" s="12"/>
      <c r="H631" s="12"/>
      <c r="I631" s="13">
        <v>85</v>
      </c>
      <c r="J631" s="14" t="s">
        <v>75</v>
      </c>
    </row>
    <row r="632" spans="1:10" ht="46.8">
      <c r="A632" s="7">
        <v>3179977</v>
      </c>
      <c r="B632" s="8" t="s">
        <v>1196</v>
      </c>
      <c r="C632" s="8" t="s">
        <v>1196</v>
      </c>
      <c r="D632" s="28" t="s">
        <v>1197</v>
      </c>
      <c r="E632" s="12"/>
      <c r="F632" s="11" t="str">
        <f t="shared" si="20"/>
        <v>Ancestry.com</v>
      </c>
      <c r="G632" s="12"/>
      <c r="H632" s="12"/>
      <c r="I632" s="13">
        <v>85</v>
      </c>
      <c r="J632" s="14" t="s">
        <v>17</v>
      </c>
    </row>
    <row r="633" spans="1:10" ht="46.8">
      <c r="A633" s="7">
        <v>3179982</v>
      </c>
      <c r="B633" s="8" t="s">
        <v>1198</v>
      </c>
      <c r="C633" s="8" t="s">
        <v>1198</v>
      </c>
      <c r="D633" s="28" t="s">
        <v>1199</v>
      </c>
      <c r="E633" s="12"/>
      <c r="F633" s="11" t="str">
        <f t="shared" si="20"/>
        <v>Ancestry.com</v>
      </c>
      <c r="G633" s="12"/>
      <c r="H633" s="12"/>
      <c r="I633" s="13">
        <v>85</v>
      </c>
      <c r="J633" s="14" t="s">
        <v>17</v>
      </c>
    </row>
    <row r="634" spans="1:10" ht="46.8">
      <c r="A634" s="7">
        <v>2775163</v>
      </c>
      <c r="B634" s="8" t="s">
        <v>1200</v>
      </c>
      <c r="C634" s="8" t="s">
        <v>1200</v>
      </c>
      <c r="D634" s="15" t="s">
        <v>1201</v>
      </c>
      <c r="E634" s="12"/>
      <c r="F634" s="11" t="str">
        <f t="shared" si="20"/>
        <v>Ancestry.com</v>
      </c>
      <c r="G634" s="12"/>
      <c r="H634" s="12"/>
      <c r="I634" s="13">
        <v>85</v>
      </c>
      <c r="J634" s="14" t="s">
        <v>11</v>
      </c>
    </row>
    <row r="635" spans="1:10" ht="31.2">
      <c r="A635" s="7">
        <v>2803268</v>
      </c>
      <c r="B635" s="8" t="s">
        <v>1202</v>
      </c>
      <c r="C635" s="8" t="s">
        <v>1202</v>
      </c>
      <c r="D635" s="28" t="s">
        <v>1203</v>
      </c>
      <c r="E635" s="12"/>
      <c r="F635" s="16" t="s">
        <v>14</v>
      </c>
      <c r="G635" s="12"/>
      <c r="H635" s="12"/>
      <c r="I635" s="13">
        <v>85</v>
      </c>
      <c r="J635" s="14" t="s">
        <v>11</v>
      </c>
    </row>
    <row r="636" spans="1:10" ht="31.2">
      <c r="A636" s="7">
        <v>2827709</v>
      </c>
      <c r="B636" s="8" t="s">
        <v>1204</v>
      </c>
      <c r="C636" s="8" t="s">
        <v>1204</v>
      </c>
      <c r="D636" s="28" t="s">
        <v>1205</v>
      </c>
      <c r="E636" s="12"/>
      <c r="F636" s="16" t="s">
        <v>14</v>
      </c>
      <c r="G636" s="12"/>
      <c r="H636" s="12"/>
      <c r="I636" s="13">
        <v>85</v>
      </c>
      <c r="J636" s="14" t="s">
        <v>11</v>
      </c>
    </row>
    <row r="637" spans="1:10" ht="31.2">
      <c r="A637" s="7">
        <v>2827724</v>
      </c>
      <c r="B637" s="8" t="s">
        <v>1206</v>
      </c>
      <c r="C637" s="8" t="s">
        <v>1206</v>
      </c>
      <c r="D637" s="28" t="s">
        <v>1207</v>
      </c>
      <c r="E637" s="12"/>
      <c r="F637" s="16" t="s">
        <v>14</v>
      </c>
      <c r="G637" s="12"/>
      <c r="H637" s="12"/>
      <c r="I637" s="13">
        <v>85</v>
      </c>
      <c r="J637" s="14" t="s">
        <v>11</v>
      </c>
    </row>
    <row r="638" spans="1:10" ht="31.2">
      <c r="A638" s="7">
        <v>2843285</v>
      </c>
      <c r="B638" s="8" t="s">
        <v>1208</v>
      </c>
      <c r="C638" s="8" t="s">
        <v>1208</v>
      </c>
      <c r="D638" s="15" t="s">
        <v>1209</v>
      </c>
      <c r="E638" s="12"/>
      <c r="F638" s="16" t="s">
        <v>14</v>
      </c>
      <c r="G638" s="12"/>
      <c r="H638" s="12"/>
      <c r="I638" s="13">
        <v>85</v>
      </c>
      <c r="J638" s="14" t="s">
        <v>11</v>
      </c>
    </row>
    <row r="639" spans="1:10" ht="46.8">
      <c r="A639" s="7">
        <v>2848346</v>
      </c>
      <c r="B639" s="8" t="s">
        <v>1210</v>
      </c>
      <c r="C639" s="8" t="s">
        <v>1210</v>
      </c>
      <c r="D639" s="15" t="s">
        <v>1211</v>
      </c>
      <c r="E639" s="12"/>
      <c r="F639" s="11" t="str">
        <f t="shared" ref="F639:F641" si="21">HYPERLINK("https://search.ancestryinstitution.com/aird/search/db.aspx?dbid=60882","Ancestry.com")</f>
        <v>Ancestry.com</v>
      </c>
      <c r="G639" s="12"/>
      <c r="H639" s="12"/>
      <c r="I639" s="13">
        <v>85</v>
      </c>
      <c r="J639" s="14" t="s">
        <v>17</v>
      </c>
    </row>
    <row r="640" spans="1:10" ht="46.8">
      <c r="A640" s="7">
        <v>3284957</v>
      </c>
      <c r="B640" s="8" t="s">
        <v>1212</v>
      </c>
      <c r="C640" s="8" t="s">
        <v>1212</v>
      </c>
      <c r="D640" s="15" t="s">
        <v>1213</v>
      </c>
      <c r="E640" s="12"/>
      <c r="F640" s="11" t="str">
        <f t="shared" si="21"/>
        <v>Ancestry.com</v>
      </c>
      <c r="G640" s="12"/>
      <c r="H640" s="12"/>
      <c r="I640" s="13">
        <v>85</v>
      </c>
      <c r="J640" s="14" t="s">
        <v>17</v>
      </c>
    </row>
    <row r="641" spans="1:10" ht="46.8">
      <c r="A641" s="7">
        <v>3284006</v>
      </c>
      <c r="B641" s="8" t="s">
        <v>1214</v>
      </c>
      <c r="C641" s="8" t="s">
        <v>1214</v>
      </c>
      <c r="D641" s="20" t="s">
        <v>1215</v>
      </c>
      <c r="E641" s="12"/>
      <c r="F641" s="11" t="str">
        <f t="shared" si="21"/>
        <v>Ancestry.com</v>
      </c>
      <c r="G641" s="12"/>
      <c r="H641" s="12"/>
      <c r="I641" s="13">
        <v>85</v>
      </c>
      <c r="J641" s="14" t="s">
        <v>75</v>
      </c>
    </row>
    <row r="642" spans="1:10" ht="46.8">
      <c r="A642" s="7">
        <v>3180435</v>
      </c>
      <c r="B642" s="8" t="s">
        <v>1216</v>
      </c>
      <c r="C642" s="8" t="s">
        <v>1216</v>
      </c>
      <c r="D642" s="20" t="s">
        <v>1217</v>
      </c>
      <c r="E642" s="12"/>
      <c r="F642" s="16" t="s">
        <v>14</v>
      </c>
      <c r="G642" s="12"/>
      <c r="H642" s="12"/>
      <c r="I642" s="13">
        <v>85</v>
      </c>
      <c r="J642" s="14" t="s">
        <v>75</v>
      </c>
    </row>
    <row r="643" spans="1:10" ht="46.8">
      <c r="A643" s="7">
        <v>3179985</v>
      </c>
      <c r="B643" s="8" t="s">
        <v>1218</v>
      </c>
      <c r="C643" s="8" t="s">
        <v>1218</v>
      </c>
      <c r="D643" s="28" t="s">
        <v>1219</v>
      </c>
      <c r="E643" s="12"/>
      <c r="F643" s="11" t="str">
        <f>HYPERLINK("https://search.ancestryinstitution.com/aird/search/db.aspx?dbid=60882","Ancestry.com")</f>
        <v>Ancestry.com</v>
      </c>
      <c r="G643" s="12"/>
      <c r="H643" s="12"/>
      <c r="I643" s="13">
        <v>85</v>
      </c>
      <c r="J643" s="14" t="s">
        <v>17</v>
      </c>
    </row>
    <row r="644" spans="1:10" ht="46.8">
      <c r="A644" s="7">
        <v>2790495</v>
      </c>
      <c r="B644" s="8" t="s">
        <v>1220</v>
      </c>
      <c r="C644" s="8" t="s">
        <v>1220</v>
      </c>
      <c r="D644" s="28" t="s">
        <v>1221</v>
      </c>
      <c r="E644" s="12"/>
      <c r="F644" s="11" t="str">
        <f>HYPERLINK("https://search.ancestryinstitution.com/aird/search/db.aspx?dbid=8842","Ancestry.com")</f>
        <v>Ancestry.com</v>
      </c>
      <c r="G644" s="12"/>
      <c r="H644" s="12"/>
      <c r="I644" s="13">
        <v>85</v>
      </c>
      <c r="J644" s="14" t="s">
        <v>17</v>
      </c>
    </row>
    <row r="645" spans="1:10" ht="46.8">
      <c r="A645" s="7">
        <v>3432894</v>
      </c>
      <c r="B645" s="8" t="s">
        <v>1222</v>
      </c>
      <c r="C645" s="8" t="s">
        <v>1222</v>
      </c>
      <c r="D645" s="15" t="s">
        <v>1223</v>
      </c>
      <c r="E645" s="12"/>
      <c r="F645" s="11" t="str">
        <f t="shared" ref="F645:F651" si="22">HYPERLINK("https://search.ancestryinstitution.com/aird/search/db.aspx?dbid=60882","Ancestry.com")</f>
        <v>Ancestry.com</v>
      </c>
      <c r="G645" s="12"/>
      <c r="H645" s="12"/>
      <c r="I645" s="13">
        <v>85</v>
      </c>
      <c r="J645" s="14" t="s">
        <v>17</v>
      </c>
    </row>
    <row r="646" spans="1:10" ht="46.8">
      <c r="A646" s="7">
        <v>3249885</v>
      </c>
      <c r="B646" s="8" t="s">
        <v>1224</v>
      </c>
      <c r="C646" s="8" t="s">
        <v>1224</v>
      </c>
      <c r="D646" s="28" t="s">
        <v>1225</v>
      </c>
      <c r="E646" s="12"/>
      <c r="F646" s="11" t="str">
        <f t="shared" si="22"/>
        <v>Ancestry.com</v>
      </c>
      <c r="G646" s="12"/>
      <c r="H646" s="12"/>
      <c r="I646" s="13">
        <v>85</v>
      </c>
      <c r="J646" s="14" t="s">
        <v>17</v>
      </c>
    </row>
    <row r="647" spans="1:10" ht="46.8">
      <c r="A647" s="7">
        <v>3188609</v>
      </c>
      <c r="B647" s="8" t="s">
        <v>1226</v>
      </c>
      <c r="C647" s="8" t="s">
        <v>1226</v>
      </c>
      <c r="D647" s="28" t="s">
        <v>1227</v>
      </c>
      <c r="E647" s="12"/>
      <c r="F647" s="11" t="str">
        <f t="shared" si="22"/>
        <v>Ancestry.com</v>
      </c>
      <c r="G647" s="12"/>
      <c r="H647" s="12"/>
      <c r="I647" s="13">
        <v>85</v>
      </c>
      <c r="J647" s="14" t="s">
        <v>17</v>
      </c>
    </row>
    <row r="648" spans="1:10" ht="46.8">
      <c r="A648" s="7">
        <v>3164806</v>
      </c>
      <c r="B648" s="8" t="s">
        <v>1228</v>
      </c>
      <c r="C648" s="8" t="s">
        <v>1228</v>
      </c>
      <c r="D648" s="28" t="s">
        <v>1229</v>
      </c>
      <c r="E648" s="12"/>
      <c r="F648" s="11" t="str">
        <f t="shared" si="22"/>
        <v>Ancestry.com</v>
      </c>
      <c r="G648" s="12"/>
      <c r="H648" s="12"/>
      <c r="I648" s="13">
        <v>85</v>
      </c>
      <c r="J648" s="14" t="s">
        <v>17</v>
      </c>
    </row>
    <row r="649" spans="1:10" ht="46.8">
      <c r="A649" s="7">
        <v>2674842</v>
      </c>
      <c r="B649" s="8" t="s">
        <v>1230</v>
      </c>
      <c r="C649" s="8" t="s">
        <v>1230</v>
      </c>
      <c r="D649" s="15" t="s">
        <v>1231</v>
      </c>
      <c r="E649" s="12"/>
      <c r="F649" s="11" t="str">
        <f t="shared" si="22"/>
        <v>Ancestry.com</v>
      </c>
      <c r="G649" s="12"/>
      <c r="H649" s="12"/>
      <c r="I649" s="13">
        <v>85</v>
      </c>
      <c r="J649" s="14" t="s">
        <v>11</v>
      </c>
    </row>
    <row r="650" spans="1:10" ht="46.8">
      <c r="A650" s="7">
        <v>2674882</v>
      </c>
      <c r="B650" s="8" t="s">
        <v>1232</v>
      </c>
      <c r="C650" s="8" t="s">
        <v>1232</v>
      </c>
      <c r="D650" s="28" t="s">
        <v>1233</v>
      </c>
      <c r="E650" s="12"/>
      <c r="F650" s="11" t="str">
        <f t="shared" si="22"/>
        <v>Ancestry.com</v>
      </c>
      <c r="G650" s="12"/>
      <c r="H650" s="12"/>
      <c r="I650" s="13">
        <v>85</v>
      </c>
      <c r="J650" s="14" t="s">
        <v>11</v>
      </c>
    </row>
    <row r="651" spans="1:10" ht="46.8">
      <c r="A651" s="7">
        <v>2674909</v>
      </c>
      <c r="B651" s="8" t="s">
        <v>1234</v>
      </c>
      <c r="C651" s="8" t="s">
        <v>1234</v>
      </c>
      <c r="D651" s="15" t="s">
        <v>1235</v>
      </c>
      <c r="E651" s="12"/>
      <c r="F651" s="11" t="str">
        <f t="shared" si="22"/>
        <v>Ancestry.com</v>
      </c>
      <c r="G651" s="12"/>
      <c r="H651" s="12"/>
      <c r="I651" s="13">
        <v>85</v>
      </c>
      <c r="J651" s="14" t="s">
        <v>11</v>
      </c>
    </row>
    <row r="652" spans="1:10" ht="31.2">
      <c r="A652" s="7">
        <v>2838615</v>
      </c>
      <c r="B652" s="8" t="s">
        <v>1236</v>
      </c>
      <c r="C652" s="8" t="s">
        <v>1236</v>
      </c>
      <c r="D652" s="28" t="s">
        <v>1237</v>
      </c>
      <c r="E652" s="12"/>
      <c r="F652" s="16" t="s">
        <v>14</v>
      </c>
      <c r="G652" s="12"/>
      <c r="H652" s="12"/>
      <c r="I652" s="13">
        <v>85</v>
      </c>
      <c r="J652" s="14" t="s">
        <v>11</v>
      </c>
    </row>
    <row r="653" spans="1:10" ht="46.8">
      <c r="A653" s="7">
        <v>3281795</v>
      </c>
      <c r="B653" s="8" t="s">
        <v>1238</v>
      </c>
      <c r="C653" s="8" t="s">
        <v>1238</v>
      </c>
      <c r="D653" s="28" t="s">
        <v>1239</v>
      </c>
      <c r="E653" s="12"/>
      <c r="F653" s="11" t="str">
        <f t="shared" ref="F653:F654" si="23">HYPERLINK("https://search.ancestryinstitution.com/aird/search/db.aspx?dbid=60882","Ancestry.com")</f>
        <v>Ancestry.com</v>
      </c>
      <c r="G653" s="12"/>
      <c r="H653" s="12"/>
      <c r="I653" s="13">
        <v>85</v>
      </c>
      <c r="J653" s="14" t="s">
        <v>17</v>
      </c>
    </row>
    <row r="654" spans="1:10" ht="46.8">
      <c r="A654" s="7">
        <v>3281790</v>
      </c>
      <c r="B654" s="8" t="s">
        <v>1240</v>
      </c>
      <c r="C654" s="8" t="s">
        <v>1240</v>
      </c>
      <c r="D654" s="28" t="s">
        <v>1241</v>
      </c>
      <c r="E654" s="12"/>
      <c r="F654" s="11" t="str">
        <f t="shared" si="23"/>
        <v>Ancestry.com</v>
      </c>
      <c r="G654" s="12"/>
      <c r="H654" s="12"/>
      <c r="I654" s="13">
        <v>85</v>
      </c>
      <c r="J654" s="14" t="s">
        <v>17</v>
      </c>
    </row>
    <row r="655" spans="1:10" ht="62.4">
      <c r="A655" s="7">
        <v>2922416</v>
      </c>
      <c r="B655" s="8" t="s">
        <v>1242</v>
      </c>
      <c r="C655" s="8" t="s">
        <v>1242</v>
      </c>
      <c r="D655" s="15" t="s">
        <v>1243</v>
      </c>
      <c r="E655" s="11"/>
      <c r="F655" s="18" t="s">
        <v>14</v>
      </c>
      <c r="G655" s="12"/>
      <c r="H655" s="12"/>
      <c r="I655" s="13">
        <v>85</v>
      </c>
      <c r="J655" s="14" t="s">
        <v>11</v>
      </c>
    </row>
    <row r="656" spans="1:10" ht="46.8">
      <c r="A656" s="7">
        <v>3882243</v>
      </c>
      <c r="B656" s="8" t="s">
        <v>1244</v>
      </c>
      <c r="C656" s="8" t="s">
        <v>1244</v>
      </c>
      <c r="D656" s="20" t="s">
        <v>1245</v>
      </c>
      <c r="E656" s="12"/>
      <c r="F656" s="16" t="s">
        <v>14</v>
      </c>
      <c r="G656" s="12"/>
      <c r="H656" s="12"/>
      <c r="I656" s="13">
        <v>85</v>
      </c>
      <c r="J656" s="14" t="s">
        <v>75</v>
      </c>
    </row>
    <row r="657" spans="1:10" ht="46.8">
      <c r="A657" s="7">
        <v>3249871</v>
      </c>
      <c r="B657" s="8" t="s">
        <v>1246</v>
      </c>
      <c r="C657" s="8" t="s">
        <v>1246</v>
      </c>
      <c r="D657" s="28" t="s">
        <v>1247</v>
      </c>
      <c r="E657" s="12"/>
      <c r="F657" s="11" t="str">
        <f t="shared" ref="F657:F659" si="24">HYPERLINK("https://search.ancestryinstitution.com/aird/search/db.aspx?dbid=60882","Ancestry.com")</f>
        <v>Ancestry.com</v>
      </c>
      <c r="G657" s="12"/>
      <c r="H657" s="12"/>
      <c r="I657" s="13">
        <v>85</v>
      </c>
      <c r="J657" s="14" t="s">
        <v>17</v>
      </c>
    </row>
    <row r="658" spans="1:10" ht="46.8">
      <c r="A658" s="7">
        <v>3514909</v>
      </c>
      <c r="B658" s="8" t="s">
        <v>1248</v>
      </c>
      <c r="C658" s="8" t="s">
        <v>1248</v>
      </c>
      <c r="D658" s="20" t="s">
        <v>1249</v>
      </c>
      <c r="E658" s="12"/>
      <c r="F658" s="11" t="str">
        <f t="shared" si="24"/>
        <v>Ancestry.com</v>
      </c>
      <c r="G658" s="12"/>
      <c r="H658" s="12"/>
      <c r="I658" s="13">
        <v>85</v>
      </c>
      <c r="J658" s="14" t="s">
        <v>75</v>
      </c>
    </row>
    <row r="659" spans="1:10" ht="46.8">
      <c r="A659" s="7">
        <v>3477991</v>
      </c>
      <c r="B659" s="8" t="s">
        <v>1250</v>
      </c>
      <c r="C659" s="8" t="s">
        <v>1250</v>
      </c>
      <c r="D659" s="20" t="s">
        <v>1251</v>
      </c>
      <c r="E659" s="12"/>
      <c r="F659" s="11" t="str">
        <f t="shared" si="24"/>
        <v>Ancestry.com</v>
      </c>
      <c r="G659" s="12"/>
      <c r="H659" s="12"/>
      <c r="I659" s="13">
        <v>85</v>
      </c>
      <c r="J659" s="14" t="s">
        <v>75</v>
      </c>
    </row>
    <row r="660" spans="1:10" ht="31.2">
      <c r="A660" s="7">
        <v>2953536</v>
      </c>
      <c r="B660" s="8" t="s">
        <v>1252</v>
      </c>
      <c r="C660" s="8" t="s">
        <v>1252</v>
      </c>
      <c r="D660" s="28" t="s">
        <v>1253</v>
      </c>
      <c r="E660" s="12"/>
      <c r="F660" s="11" t="str">
        <f t="shared" ref="F660:F662" si="25">HYPERLINK("https://search.ancestryinstitution.com/aird/search/db.aspx?dbid=8945","Ancestry.com")</f>
        <v>Ancestry.com</v>
      </c>
      <c r="G660" s="12"/>
      <c r="H660" s="12"/>
      <c r="I660" s="13">
        <v>85</v>
      </c>
      <c r="J660" s="14" t="s">
        <v>11</v>
      </c>
    </row>
    <row r="661" spans="1:10" ht="46.8">
      <c r="A661" s="7">
        <v>2953522</v>
      </c>
      <c r="B661" s="8" t="s">
        <v>1254</v>
      </c>
      <c r="C661" s="8" t="s">
        <v>1254</v>
      </c>
      <c r="D661" s="28" t="s">
        <v>1255</v>
      </c>
      <c r="E661" s="12"/>
      <c r="F661" s="11" t="str">
        <f t="shared" si="25"/>
        <v>Ancestry.com</v>
      </c>
      <c r="G661" s="12"/>
      <c r="H661" s="12"/>
      <c r="I661" s="13">
        <v>85</v>
      </c>
      <c r="J661" s="14" t="s">
        <v>11</v>
      </c>
    </row>
    <row r="662" spans="1:10" ht="46.8">
      <c r="A662" s="7">
        <v>3725165</v>
      </c>
      <c r="B662" s="8" t="s">
        <v>1256</v>
      </c>
      <c r="C662" s="8" t="s">
        <v>1256</v>
      </c>
      <c r="D662" s="28" t="s">
        <v>1257</v>
      </c>
      <c r="E662" s="12"/>
      <c r="F662" s="11" t="str">
        <f t="shared" si="25"/>
        <v>Ancestry.com</v>
      </c>
      <c r="G662" s="12"/>
      <c r="H662" s="12"/>
      <c r="I662" s="13">
        <v>85</v>
      </c>
      <c r="J662" s="14" t="s">
        <v>11</v>
      </c>
    </row>
    <row r="663" spans="1:10" ht="46.8">
      <c r="A663" s="7">
        <v>3174900</v>
      </c>
      <c r="B663" s="8" t="s">
        <v>1258</v>
      </c>
      <c r="C663" s="8" t="s">
        <v>1258</v>
      </c>
      <c r="D663" s="28" t="s">
        <v>1259</v>
      </c>
      <c r="E663" s="12"/>
      <c r="F663" s="11" t="str">
        <f>HYPERLINK("https://search.ancestryinstitution.com/aird/search/db.aspx?dbid=60882","Ancestry.com")</f>
        <v>Ancestry.com</v>
      </c>
      <c r="G663" s="12"/>
      <c r="H663" s="12"/>
      <c r="I663" s="13">
        <v>85</v>
      </c>
      <c r="J663" s="14" t="s">
        <v>11</v>
      </c>
    </row>
    <row r="664" spans="1:10" ht="31.2">
      <c r="A664" s="7">
        <v>2839629</v>
      </c>
      <c r="B664" s="8" t="s">
        <v>1260</v>
      </c>
      <c r="C664" s="8" t="s">
        <v>1260</v>
      </c>
      <c r="D664" s="28" t="s">
        <v>1261</v>
      </c>
      <c r="E664" s="12"/>
      <c r="F664" s="16" t="s">
        <v>14</v>
      </c>
      <c r="G664" s="12"/>
      <c r="H664" s="12"/>
      <c r="I664" s="13">
        <v>85</v>
      </c>
      <c r="J664" s="14" t="s">
        <v>11</v>
      </c>
    </row>
    <row r="665" spans="1:10" ht="62.4">
      <c r="A665" s="7">
        <v>3318903</v>
      </c>
      <c r="B665" s="8" t="s">
        <v>1262</v>
      </c>
      <c r="C665" s="8" t="s">
        <v>1262</v>
      </c>
      <c r="D665" s="28" t="s">
        <v>1263</v>
      </c>
      <c r="E665" s="12"/>
      <c r="F665" s="11" t="str">
        <f t="shared" ref="F665:F672" si="26">HYPERLINK("https://search.ancestryinstitution.com/aird/search/db.aspx?dbid=60882","Ancestry.com")</f>
        <v>Ancestry.com</v>
      </c>
      <c r="G665" s="12"/>
      <c r="H665" s="12"/>
      <c r="I665" s="13">
        <v>85</v>
      </c>
      <c r="J665" s="14" t="s">
        <v>17</v>
      </c>
    </row>
    <row r="666" spans="1:10" ht="46.8">
      <c r="A666" s="7">
        <v>3318895</v>
      </c>
      <c r="B666" s="8" t="s">
        <v>1264</v>
      </c>
      <c r="C666" s="8" t="s">
        <v>1264</v>
      </c>
      <c r="D666" s="20" t="s">
        <v>1265</v>
      </c>
      <c r="E666" s="12"/>
      <c r="F666" s="11" t="str">
        <f t="shared" si="26"/>
        <v>Ancestry.com</v>
      </c>
      <c r="G666" s="12"/>
      <c r="H666" s="12"/>
      <c r="I666" s="13">
        <v>85</v>
      </c>
      <c r="J666" s="14" t="s">
        <v>75</v>
      </c>
    </row>
    <row r="667" spans="1:10" ht="46.8">
      <c r="A667" s="7">
        <v>3255135</v>
      </c>
      <c r="B667" s="8" t="s">
        <v>1266</v>
      </c>
      <c r="C667" s="8" t="s">
        <v>1266</v>
      </c>
      <c r="D667" s="15" t="s">
        <v>1267</v>
      </c>
      <c r="E667" s="12"/>
      <c r="F667" s="11" t="str">
        <f t="shared" si="26"/>
        <v>Ancestry.com</v>
      </c>
      <c r="G667" s="12"/>
      <c r="H667" s="12"/>
      <c r="I667" s="13">
        <v>85</v>
      </c>
      <c r="J667" s="14" t="s">
        <v>11</v>
      </c>
    </row>
    <row r="668" spans="1:10" ht="46.8">
      <c r="A668" s="7">
        <v>3231892</v>
      </c>
      <c r="B668" s="8" t="s">
        <v>1268</v>
      </c>
      <c r="C668" s="8" t="s">
        <v>1268</v>
      </c>
      <c r="D668" s="28" t="s">
        <v>1269</v>
      </c>
      <c r="E668" s="12"/>
      <c r="F668" s="11" t="str">
        <f t="shared" si="26"/>
        <v>Ancestry.com</v>
      </c>
      <c r="G668" s="12"/>
      <c r="H668" s="12"/>
      <c r="I668" s="13">
        <v>85</v>
      </c>
      <c r="J668" s="14" t="s">
        <v>17</v>
      </c>
    </row>
    <row r="669" spans="1:10" ht="31.2">
      <c r="A669" s="7">
        <v>3281928</v>
      </c>
      <c r="B669" s="8" t="s">
        <v>1270</v>
      </c>
      <c r="C669" s="8" t="s">
        <v>1270</v>
      </c>
      <c r="D669" s="20" t="s">
        <v>1271</v>
      </c>
      <c r="E669" s="12"/>
      <c r="F669" s="11" t="str">
        <f t="shared" si="26"/>
        <v>Ancestry.com</v>
      </c>
      <c r="G669" s="12"/>
      <c r="H669" s="12"/>
      <c r="I669" s="13">
        <v>85</v>
      </c>
      <c r="J669" s="14" t="s">
        <v>75</v>
      </c>
    </row>
    <row r="670" spans="1:10" ht="31.2">
      <c r="A670" s="7">
        <v>3174903</v>
      </c>
      <c r="B670" s="8" t="s">
        <v>1272</v>
      </c>
      <c r="C670" s="8" t="s">
        <v>1272</v>
      </c>
      <c r="D670" s="28" t="s">
        <v>1273</v>
      </c>
      <c r="E670" s="12"/>
      <c r="F670" s="11" t="str">
        <f t="shared" si="26"/>
        <v>Ancestry.com</v>
      </c>
      <c r="G670" s="12"/>
      <c r="H670" s="12"/>
      <c r="I670" s="13">
        <v>85</v>
      </c>
      <c r="J670" s="14" t="s">
        <v>17</v>
      </c>
    </row>
    <row r="671" spans="1:10" ht="31.2">
      <c r="A671" s="7">
        <v>3174907</v>
      </c>
      <c r="B671" s="8" t="s">
        <v>1274</v>
      </c>
      <c r="C671" s="8" t="s">
        <v>1274</v>
      </c>
      <c r="D671" s="28" t="s">
        <v>1275</v>
      </c>
      <c r="E671" s="12"/>
      <c r="F671" s="11" t="str">
        <f t="shared" si="26"/>
        <v>Ancestry.com</v>
      </c>
      <c r="G671" s="12"/>
      <c r="H671" s="12"/>
      <c r="I671" s="13">
        <v>85</v>
      </c>
      <c r="J671" s="14" t="s">
        <v>17</v>
      </c>
    </row>
    <row r="672" spans="1:10" ht="46.8">
      <c r="A672" s="7">
        <v>3318890</v>
      </c>
      <c r="B672" s="8" t="s">
        <v>1276</v>
      </c>
      <c r="C672" s="8" t="s">
        <v>1276</v>
      </c>
      <c r="D672" s="28" t="s">
        <v>1277</v>
      </c>
      <c r="E672" s="12"/>
      <c r="F672" s="11" t="str">
        <f t="shared" si="26"/>
        <v>Ancestry.com</v>
      </c>
      <c r="G672" s="12"/>
      <c r="H672" s="12"/>
      <c r="I672" s="13">
        <v>85</v>
      </c>
      <c r="J672" s="14" t="s">
        <v>11</v>
      </c>
    </row>
    <row r="673" spans="1:10" ht="31.2">
      <c r="A673" s="7">
        <v>2945944</v>
      </c>
      <c r="B673" s="8" t="s">
        <v>1278</v>
      </c>
      <c r="C673" s="8" t="s">
        <v>1278</v>
      </c>
      <c r="D673" s="20" t="s">
        <v>1279</v>
      </c>
      <c r="E673" s="12"/>
      <c r="F673" s="16" t="s">
        <v>14</v>
      </c>
      <c r="G673" s="12"/>
      <c r="H673" s="12"/>
      <c r="I673" s="13">
        <v>85</v>
      </c>
      <c r="J673" s="14" t="s">
        <v>75</v>
      </c>
    </row>
    <row r="674" spans="1:10" ht="31.2">
      <c r="A674" s="7">
        <v>3514907</v>
      </c>
      <c r="B674" s="8" t="s">
        <v>1280</v>
      </c>
      <c r="C674" s="8" t="s">
        <v>1280</v>
      </c>
      <c r="D674" s="20" t="s">
        <v>1281</v>
      </c>
      <c r="E674" s="12"/>
      <c r="F674" s="11" t="str">
        <f t="shared" ref="F674:F675" si="27">HYPERLINK("https://search.ancestryinstitution.com/aird/search/db.aspx?dbid=60882","Ancestry.com")</f>
        <v>Ancestry.com</v>
      </c>
      <c r="G674" s="12"/>
      <c r="H674" s="12"/>
      <c r="I674" s="13">
        <v>85</v>
      </c>
      <c r="J674" s="14" t="s">
        <v>75</v>
      </c>
    </row>
    <row r="675" spans="1:10" ht="31.2">
      <c r="A675" s="7">
        <v>3514904</v>
      </c>
      <c r="B675" s="8" t="s">
        <v>1282</v>
      </c>
      <c r="C675" s="8" t="s">
        <v>1282</v>
      </c>
      <c r="D675" s="28" t="s">
        <v>1283</v>
      </c>
      <c r="E675" s="12"/>
      <c r="F675" s="11" t="str">
        <f t="shared" si="27"/>
        <v>Ancestry.com</v>
      </c>
      <c r="G675" s="12"/>
      <c r="H675" s="12"/>
      <c r="I675" s="13">
        <v>85</v>
      </c>
      <c r="J675" s="14" t="s">
        <v>17</v>
      </c>
    </row>
    <row r="676" spans="1:10" ht="46.8">
      <c r="A676" s="7">
        <v>3477749</v>
      </c>
      <c r="B676" s="8" t="s">
        <v>1284</v>
      </c>
      <c r="C676" s="8" t="s">
        <v>1284</v>
      </c>
      <c r="D676" s="28" t="s">
        <v>1285</v>
      </c>
      <c r="E676" s="12"/>
      <c r="F676" s="16" t="s">
        <v>14</v>
      </c>
      <c r="G676" s="12"/>
      <c r="H676" s="12"/>
      <c r="I676" s="13">
        <v>85</v>
      </c>
      <c r="J676" s="14" t="s">
        <v>11</v>
      </c>
    </row>
    <row r="677" spans="1:10" ht="31.2">
      <c r="A677" s="7">
        <v>3033316</v>
      </c>
      <c r="B677" s="8" t="s">
        <v>1286</v>
      </c>
      <c r="C677" s="8" t="s">
        <v>1286</v>
      </c>
      <c r="D677" s="28" t="s">
        <v>1287</v>
      </c>
      <c r="E677" s="12"/>
      <c r="F677" s="16" t="s">
        <v>14</v>
      </c>
      <c r="G677" s="12"/>
      <c r="H677" s="12"/>
      <c r="I677" s="13">
        <v>85</v>
      </c>
      <c r="J677" s="14" t="s">
        <v>11</v>
      </c>
    </row>
    <row r="678" spans="1:10" ht="46.8">
      <c r="A678" s="7">
        <v>2953584</v>
      </c>
      <c r="B678" s="8" t="s">
        <v>1288</v>
      </c>
      <c r="C678" s="8" t="s">
        <v>1288</v>
      </c>
      <c r="D678" s="28" t="s">
        <v>1289</v>
      </c>
      <c r="E678" s="12"/>
      <c r="F678" s="16" t="s">
        <v>14</v>
      </c>
      <c r="G678" s="12"/>
      <c r="H678" s="12"/>
      <c r="I678" s="13">
        <v>85</v>
      </c>
      <c r="J678" s="14" t="s">
        <v>11</v>
      </c>
    </row>
    <row r="679" spans="1:10" ht="31.2">
      <c r="A679" s="7">
        <v>2953583</v>
      </c>
      <c r="B679" s="8" t="s">
        <v>1290</v>
      </c>
      <c r="C679" s="8" t="s">
        <v>1290</v>
      </c>
      <c r="D679" s="28" t="s">
        <v>1291</v>
      </c>
      <c r="E679" s="12"/>
      <c r="F679" s="16" t="s">
        <v>14</v>
      </c>
      <c r="G679" s="12"/>
      <c r="H679" s="12"/>
      <c r="I679" s="13">
        <v>85</v>
      </c>
      <c r="J679" s="14" t="s">
        <v>11</v>
      </c>
    </row>
    <row r="680" spans="1:10" ht="46.8">
      <c r="A680" s="7">
        <v>3298210</v>
      </c>
      <c r="B680" s="8" t="s">
        <v>1292</v>
      </c>
      <c r="C680" s="8" t="s">
        <v>1292</v>
      </c>
      <c r="D680" s="28" t="s">
        <v>1293</v>
      </c>
      <c r="E680" s="12"/>
      <c r="F680" s="11" t="str">
        <f>HYPERLINK("https://search.ancestryinstitution.com/aird/search/db.aspx?dbid=60882","Ancestry.com")</f>
        <v>Ancestry.com</v>
      </c>
      <c r="G680" s="12"/>
      <c r="H680" s="12"/>
      <c r="I680" s="13">
        <v>85</v>
      </c>
      <c r="J680" s="14" t="s">
        <v>11</v>
      </c>
    </row>
    <row r="681" spans="1:10" ht="46.8">
      <c r="A681" s="7">
        <v>2983379</v>
      </c>
      <c r="B681" s="8" t="s">
        <v>1294</v>
      </c>
      <c r="C681" s="8" t="s">
        <v>1294</v>
      </c>
      <c r="D681" s="28" t="s">
        <v>1295</v>
      </c>
      <c r="E681" s="12"/>
      <c r="F681" s="16" t="s">
        <v>14</v>
      </c>
      <c r="G681" s="12"/>
      <c r="H681" s="12"/>
      <c r="I681" s="13">
        <v>85</v>
      </c>
      <c r="J681" s="14" t="s">
        <v>11</v>
      </c>
    </row>
    <row r="682" spans="1:10" ht="31.2">
      <c r="A682" s="7">
        <v>3000104</v>
      </c>
      <c r="B682" s="8" t="s">
        <v>1296</v>
      </c>
      <c r="C682" s="8" t="s">
        <v>1296</v>
      </c>
      <c r="D682" s="28" t="s">
        <v>1297</v>
      </c>
      <c r="E682" s="12"/>
      <c r="F682" s="16" t="s">
        <v>14</v>
      </c>
      <c r="G682" s="12"/>
      <c r="H682" s="12"/>
      <c r="I682" s="13">
        <v>85</v>
      </c>
      <c r="J682" s="14" t="s">
        <v>11</v>
      </c>
    </row>
    <row r="683" spans="1:10" ht="31.2">
      <c r="A683" s="7">
        <v>3000080</v>
      </c>
      <c r="B683" s="8" t="s">
        <v>1298</v>
      </c>
      <c r="C683" s="8" t="s">
        <v>1298</v>
      </c>
      <c r="D683" s="28" t="s">
        <v>1299</v>
      </c>
      <c r="E683" s="12"/>
      <c r="F683" s="16" t="s">
        <v>14</v>
      </c>
      <c r="G683" s="12"/>
      <c r="H683" s="12"/>
      <c r="I683" s="13">
        <v>85</v>
      </c>
      <c r="J683" s="14" t="s">
        <v>11</v>
      </c>
    </row>
    <row r="684" spans="1:10" ht="31.2">
      <c r="A684" s="7">
        <v>3000090</v>
      </c>
      <c r="B684" s="8" t="s">
        <v>1300</v>
      </c>
      <c r="C684" s="8" t="s">
        <v>1300</v>
      </c>
      <c r="D684" s="28" t="s">
        <v>1301</v>
      </c>
      <c r="E684" s="12"/>
      <c r="F684" s="16" t="s">
        <v>14</v>
      </c>
      <c r="G684" s="12"/>
      <c r="H684" s="12"/>
      <c r="I684" s="13">
        <v>85</v>
      </c>
      <c r="J684" s="14" t="s">
        <v>11</v>
      </c>
    </row>
    <row r="685" spans="1:10" ht="31.2">
      <c r="A685" s="7">
        <v>3679388</v>
      </c>
      <c r="B685" s="8" t="s">
        <v>1302</v>
      </c>
      <c r="C685" s="8" t="s">
        <v>1302</v>
      </c>
      <c r="D685" s="20" t="s">
        <v>1303</v>
      </c>
      <c r="E685" s="11"/>
      <c r="F685" s="18" t="s">
        <v>14</v>
      </c>
      <c r="G685" s="12"/>
      <c r="H685" s="12"/>
      <c r="I685" s="13">
        <v>85</v>
      </c>
      <c r="J685" s="14" t="s">
        <v>75</v>
      </c>
    </row>
    <row r="686" spans="1:10" ht="46.8">
      <c r="A686" s="7">
        <v>3000059</v>
      </c>
      <c r="B686" s="8" t="s">
        <v>1304</v>
      </c>
      <c r="C686" s="8" t="s">
        <v>1304</v>
      </c>
      <c r="D686" s="28" t="s">
        <v>1305</v>
      </c>
      <c r="E686" s="12"/>
      <c r="F686" s="11" t="str">
        <f t="shared" ref="F686:F693" si="28">HYPERLINK("https://search.ancestryinstitution.com/aird/search/db.aspx?dbid=2055","Ancestry.com")</f>
        <v>Ancestry.com</v>
      </c>
      <c r="G686" s="12"/>
      <c r="H686" s="12"/>
      <c r="I686" s="13">
        <v>85</v>
      </c>
      <c r="J686" s="14" t="s">
        <v>11</v>
      </c>
    </row>
    <row r="687" spans="1:10" ht="46.8">
      <c r="A687" s="7">
        <v>3000062</v>
      </c>
      <c r="B687" s="8" t="s">
        <v>1306</v>
      </c>
      <c r="C687" s="8" t="s">
        <v>1306</v>
      </c>
      <c r="D687" s="28" t="s">
        <v>1307</v>
      </c>
      <c r="E687" s="12"/>
      <c r="F687" s="11" t="str">
        <f t="shared" si="28"/>
        <v>Ancestry.com</v>
      </c>
      <c r="G687" s="12"/>
      <c r="H687" s="12"/>
      <c r="I687" s="13">
        <v>85</v>
      </c>
      <c r="J687" s="14" t="s">
        <v>11</v>
      </c>
    </row>
    <row r="688" spans="1:10" ht="62.4">
      <c r="A688" s="7">
        <v>3000048</v>
      </c>
      <c r="B688" s="8" t="s">
        <v>1308</v>
      </c>
      <c r="C688" s="8" t="s">
        <v>1308</v>
      </c>
      <c r="D688" s="28" t="s">
        <v>1309</v>
      </c>
      <c r="E688" s="12"/>
      <c r="F688" s="11" t="str">
        <f t="shared" si="28"/>
        <v>Ancestry.com</v>
      </c>
      <c r="G688" s="12"/>
      <c r="H688" s="12"/>
      <c r="I688" s="13">
        <v>85</v>
      </c>
      <c r="J688" s="14" t="s">
        <v>11</v>
      </c>
    </row>
    <row r="689" spans="1:10" ht="46.8">
      <c r="A689" s="7">
        <v>3000094</v>
      </c>
      <c r="B689" s="8" t="s">
        <v>1310</v>
      </c>
      <c r="C689" s="8" t="s">
        <v>1310</v>
      </c>
      <c r="D689" s="20" t="s">
        <v>1311</v>
      </c>
      <c r="E689" s="12"/>
      <c r="F689" s="11" t="str">
        <f t="shared" si="28"/>
        <v>Ancestry.com</v>
      </c>
      <c r="G689" s="12"/>
      <c r="H689" s="12"/>
      <c r="I689" s="13">
        <v>85</v>
      </c>
      <c r="J689" s="14" t="s">
        <v>75</v>
      </c>
    </row>
    <row r="690" spans="1:10" ht="46.8">
      <c r="A690" s="7">
        <v>3000054</v>
      </c>
      <c r="B690" s="8" t="s">
        <v>1312</v>
      </c>
      <c r="C690" s="8" t="s">
        <v>1312</v>
      </c>
      <c r="D690" s="28" t="s">
        <v>1313</v>
      </c>
      <c r="E690" s="12"/>
      <c r="F690" s="11" t="str">
        <f t="shared" si="28"/>
        <v>Ancestry.com</v>
      </c>
      <c r="G690" s="12"/>
      <c r="H690" s="12"/>
      <c r="I690" s="13">
        <v>85</v>
      </c>
      <c r="J690" s="14" t="s">
        <v>11</v>
      </c>
    </row>
    <row r="691" spans="1:10" ht="62.4">
      <c r="A691" s="7">
        <v>3684373</v>
      </c>
      <c r="B691" s="8" t="s">
        <v>1314</v>
      </c>
      <c r="C691" s="8" t="s">
        <v>1314</v>
      </c>
      <c r="D691" s="28" t="s">
        <v>1315</v>
      </c>
      <c r="E691" s="12"/>
      <c r="F691" s="11" t="str">
        <f t="shared" si="28"/>
        <v>Ancestry.com</v>
      </c>
      <c r="G691" s="12"/>
      <c r="H691" s="12"/>
      <c r="I691" s="13">
        <v>85</v>
      </c>
      <c r="J691" s="14" t="s">
        <v>11</v>
      </c>
    </row>
    <row r="692" spans="1:10" ht="62.4">
      <c r="A692" s="7">
        <v>2996074</v>
      </c>
      <c r="B692" s="8" t="s">
        <v>1316</v>
      </c>
      <c r="C692" s="8" t="s">
        <v>1316</v>
      </c>
      <c r="D692" s="28" t="s">
        <v>1317</v>
      </c>
      <c r="E692" s="12"/>
      <c r="F692" s="11" t="str">
        <f t="shared" si="28"/>
        <v>Ancestry.com</v>
      </c>
      <c r="G692" s="12"/>
      <c r="H692" s="12"/>
      <c r="I692" s="13">
        <v>85</v>
      </c>
      <c r="J692" s="14" t="s">
        <v>11</v>
      </c>
    </row>
    <row r="693" spans="1:10" ht="46.8">
      <c r="A693" s="7">
        <v>3000073</v>
      </c>
      <c r="B693" s="8" t="s">
        <v>1318</v>
      </c>
      <c r="C693" s="8" t="s">
        <v>1318</v>
      </c>
      <c r="D693" s="15" t="s">
        <v>1319</v>
      </c>
      <c r="E693" s="12"/>
      <c r="F693" s="11" t="str">
        <f t="shared" si="28"/>
        <v>Ancestry.com</v>
      </c>
      <c r="G693" s="12"/>
      <c r="H693" s="12"/>
      <c r="I693" s="13">
        <v>85</v>
      </c>
      <c r="J693" s="14" t="s">
        <v>11</v>
      </c>
    </row>
    <row r="694" spans="1:10" ht="62.4">
      <c r="A694" s="7">
        <v>2990470</v>
      </c>
      <c r="B694" s="8" t="s">
        <v>1320</v>
      </c>
      <c r="C694" s="8" t="s">
        <v>1320</v>
      </c>
      <c r="D694" s="28" t="s">
        <v>1321</v>
      </c>
      <c r="E694" s="12"/>
      <c r="F694" s="11" t="str">
        <f>HYPERLINK("https://search.ancestryinstitution.com/aird/search/db.aspx?dbid=2055'","Ancestry.com")</f>
        <v>Ancestry.com</v>
      </c>
      <c r="G694" s="12"/>
      <c r="H694" s="12"/>
      <c r="I694" s="13">
        <v>85</v>
      </c>
      <c r="J694" s="14" t="s">
        <v>11</v>
      </c>
    </row>
    <row r="695" spans="1:10" ht="46.8">
      <c r="A695" s="7">
        <v>3695200</v>
      </c>
      <c r="B695" s="8" t="s">
        <v>1322</v>
      </c>
      <c r="C695" s="8" t="s">
        <v>1322</v>
      </c>
      <c r="D695" s="15" t="s">
        <v>1323</v>
      </c>
      <c r="E695" s="12"/>
      <c r="F695" s="16" t="s">
        <v>14</v>
      </c>
      <c r="G695" s="12"/>
      <c r="H695" s="12"/>
      <c r="I695" s="13">
        <v>85</v>
      </c>
      <c r="J695" s="14" t="s">
        <v>11</v>
      </c>
    </row>
    <row r="696" spans="1:10" ht="46.8">
      <c r="A696" s="7">
        <v>3002715</v>
      </c>
      <c r="B696" s="8" t="s">
        <v>1324</v>
      </c>
      <c r="C696" s="8" t="s">
        <v>1324</v>
      </c>
      <c r="D696" s="28" t="s">
        <v>1325</v>
      </c>
      <c r="E696" s="12"/>
      <c r="F696" s="11" t="str">
        <f>HYPERLINK("https://search.ancestryinstitution.com/aird/search/db.aspx?dbid=2055","Ancestry.com")</f>
        <v>Ancestry.com</v>
      </c>
      <c r="G696" s="12"/>
      <c r="H696" s="12"/>
      <c r="I696" s="13">
        <v>85</v>
      </c>
      <c r="J696" s="14" t="s">
        <v>11</v>
      </c>
    </row>
    <row r="697" spans="1:10" ht="46.8">
      <c r="A697" s="7">
        <v>3282406</v>
      </c>
      <c r="B697" s="8" t="s">
        <v>1326</v>
      </c>
      <c r="C697" s="8" t="s">
        <v>1326</v>
      </c>
      <c r="D697" s="20" t="s">
        <v>1327</v>
      </c>
      <c r="E697" s="12"/>
      <c r="F697" s="11" t="str">
        <f>HYPERLINK("https://search.ancestryinstitution.com/aird/search/db.aspx?dbid=60882","Ancestry.com")</f>
        <v>Ancestry.com</v>
      </c>
      <c r="G697" s="12"/>
      <c r="H697" s="12"/>
      <c r="I697" s="13">
        <v>85</v>
      </c>
      <c r="J697" s="14" t="s">
        <v>75</v>
      </c>
    </row>
    <row r="698" spans="1:10" ht="31.2">
      <c r="A698" s="7">
        <v>2902171</v>
      </c>
      <c r="B698" s="8" t="s">
        <v>1328</v>
      </c>
      <c r="C698" s="8" t="s">
        <v>1328</v>
      </c>
      <c r="D698" s="20" t="s">
        <v>1329</v>
      </c>
      <c r="E698" s="12"/>
      <c r="F698" s="16" t="s">
        <v>14</v>
      </c>
      <c r="G698" s="12"/>
      <c r="H698" s="12"/>
      <c r="I698" s="13">
        <v>85</v>
      </c>
      <c r="J698" s="14" t="s">
        <v>75</v>
      </c>
    </row>
    <row r="699" spans="1:10" ht="46.8">
      <c r="A699" s="7">
        <v>2915672</v>
      </c>
      <c r="B699" s="8" t="s">
        <v>1330</v>
      </c>
      <c r="C699" s="8" t="s">
        <v>1330</v>
      </c>
      <c r="D699" s="28" t="s">
        <v>1331</v>
      </c>
      <c r="E699" s="12"/>
      <c r="F699" s="11" t="str">
        <f>HYPERLINK("https://search.ancestryinstitution.com/aird/search/db.aspx?dbid=8769","Ancestry.com")</f>
        <v>Ancestry.com</v>
      </c>
      <c r="G699" s="12"/>
      <c r="H699" s="12"/>
      <c r="I699" s="13">
        <v>85</v>
      </c>
      <c r="J699" s="14" t="s">
        <v>17</v>
      </c>
    </row>
    <row r="700" spans="1:10" ht="46.8">
      <c r="A700" s="7">
        <v>2953520</v>
      </c>
      <c r="B700" s="8" t="s">
        <v>1332</v>
      </c>
      <c r="C700" s="8" t="s">
        <v>1332</v>
      </c>
      <c r="D700" s="20" t="s">
        <v>1333</v>
      </c>
      <c r="E700" s="12"/>
      <c r="F700" s="11" t="str">
        <f>HYPERLINK("https://search.ancestryinstitution.com/aird/search/db.aspx?dbid=9127","Ancestry.com")</f>
        <v>Ancestry.com</v>
      </c>
      <c r="G700" s="12"/>
      <c r="H700" s="12"/>
      <c r="I700" s="13">
        <v>85</v>
      </c>
      <c r="J700" s="14" t="s">
        <v>75</v>
      </c>
    </row>
    <row r="701" spans="1:10" ht="46.8">
      <c r="A701" s="7">
        <v>3431514</v>
      </c>
      <c r="B701" s="8" t="s">
        <v>1334</v>
      </c>
      <c r="C701" s="8" t="s">
        <v>1334</v>
      </c>
      <c r="D701" s="28" t="s">
        <v>1335</v>
      </c>
      <c r="E701" s="12"/>
      <c r="F701" s="11" t="str">
        <f t="shared" ref="F701:F702" si="29">HYPERLINK("https://search.ancestryinstitution.com/aird/search/db.aspx?dbid=60882","Ancestry.com")</f>
        <v>Ancestry.com</v>
      </c>
      <c r="G701" s="12"/>
      <c r="H701" s="12"/>
      <c r="I701" s="13">
        <v>85</v>
      </c>
      <c r="J701" s="14" t="s">
        <v>17</v>
      </c>
    </row>
    <row r="702" spans="1:10" ht="46.8">
      <c r="A702" s="7">
        <v>3431529</v>
      </c>
      <c r="B702" s="8" t="s">
        <v>1336</v>
      </c>
      <c r="C702" s="8" t="s">
        <v>1336</v>
      </c>
      <c r="D702" s="28" t="s">
        <v>1337</v>
      </c>
      <c r="E702" s="12"/>
      <c r="F702" s="11" t="str">
        <f t="shared" si="29"/>
        <v>Ancestry.com</v>
      </c>
      <c r="G702" s="12"/>
      <c r="H702" s="12"/>
      <c r="I702" s="13">
        <v>85</v>
      </c>
      <c r="J702" s="14" t="s">
        <v>17</v>
      </c>
    </row>
    <row r="703" spans="1:10" ht="46.8">
      <c r="A703" s="7">
        <v>2945529</v>
      </c>
      <c r="B703" s="8" t="s">
        <v>1338</v>
      </c>
      <c r="C703" s="8" t="s">
        <v>1338</v>
      </c>
      <c r="D703" s="28" t="s">
        <v>1339</v>
      </c>
      <c r="E703" s="12"/>
      <c r="F703" s="11" t="str">
        <f>HYPERLINK("https://search.ancestryinstitution.com/aird/search/db.aspx?dbid=7949","Ancestry.com")</f>
        <v>Ancestry.com</v>
      </c>
      <c r="G703" s="12"/>
      <c r="H703" s="12"/>
      <c r="I703" s="13">
        <v>85</v>
      </c>
      <c r="J703" s="14" t="s">
        <v>17</v>
      </c>
    </row>
    <row r="704" spans="1:10" ht="46.8">
      <c r="A704" s="7">
        <v>2945867</v>
      </c>
      <c r="B704" s="8" t="s">
        <v>1340</v>
      </c>
      <c r="C704" s="8" t="s">
        <v>1340</v>
      </c>
      <c r="D704" s="15" t="s">
        <v>1341</v>
      </c>
      <c r="E704" s="12"/>
      <c r="F704" s="16" t="s">
        <v>14</v>
      </c>
      <c r="G704" s="12"/>
      <c r="H704" s="12"/>
      <c r="I704" s="13">
        <v>85</v>
      </c>
      <c r="J704" s="14" t="s">
        <v>11</v>
      </c>
    </row>
    <row r="705" spans="1:10" ht="31.2">
      <c r="A705" s="7">
        <v>3249873</v>
      </c>
      <c r="B705" s="8" t="s">
        <v>1342</v>
      </c>
      <c r="C705" s="8" t="s">
        <v>1342</v>
      </c>
      <c r="D705" s="28" t="s">
        <v>1343</v>
      </c>
      <c r="E705" s="12"/>
      <c r="F705" s="11" t="str">
        <f>HYPERLINK("https://search.ancestryinstitution.com/aird/search/db.aspx?dbid=60882","Ancestry.com")</f>
        <v>Ancestry.com</v>
      </c>
      <c r="G705" s="12"/>
      <c r="H705" s="12"/>
      <c r="I705" s="13">
        <v>85</v>
      </c>
      <c r="J705" s="14" t="s">
        <v>11</v>
      </c>
    </row>
    <row r="706" spans="1:10" ht="31.2">
      <c r="A706" s="7">
        <v>2953576</v>
      </c>
      <c r="B706" s="8" t="s">
        <v>1344</v>
      </c>
      <c r="C706" s="8" t="s">
        <v>1344</v>
      </c>
      <c r="D706" s="28" t="s">
        <v>1345</v>
      </c>
      <c r="E706" s="12"/>
      <c r="F706" s="11" t="str">
        <f>HYPERLINK("https://search.ancestryinstitution.com/aird/search/db.aspx?dbid=1075","Ancestry.com")</f>
        <v>Ancestry.com</v>
      </c>
      <c r="G706" s="12"/>
      <c r="H706" s="12"/>
      <c r="I706" s="13">
        <v>85</v>
      </c>
      <c r="J706" s="14" t="s">
        <v>11</v>
      </c>
    </row>
    <row r="707" spans="1:10" ht="46.8">
      <c r="A707" s="7">
        <v>3033330</v>
      </c>
      <c r="B707" s="8" t="s">
        <v>1346</v>
      </c>
      <c r="C707" s="8" t="s">
        <v>1346</v>
      </c>
      <c r="D707" s="20" t="s">
        <v>1347</v>
      </c>
      <c r="E707" s="12"/>
      <c r="F707" s="11" t="str">
        <f>HYPERLINK("https://search.ancestryinstitution.com/aird/search/db.aspx?dbid=8945","Ancestry.com")</f>
        <v>Ancestry.com</v>
      </c>
      <c r="G707" s="12"/>
      <c r="H707" s="12"/>
      <c r="I707" s="13">
        <v>85</v>
      </c>
      <c r="J707" s="14" t="s">
        <v>75</v>
      </c>
    </row>
    <row r="708" spans="1:10" ht="46.8">
      <c r="A708" s="7">
        <v>3477961</v>
      </c>
      <c r="B708" s="8" t="s">
        <v>1348</v>
      </c>
      <c r="C708" s="8" t="s">
        <v>1348</v>
      </c>
      <c r="D708" s="15" t="s">
        <v>1349</v>
      </c>
      <c r="E708" s="12"/>
      <c r="F708" s="11" t="str">
        <f>HYPERLINK("https://search.ancestryinstitution.com/aird/search/db.aspx?dbid=60882","Ancestry.com")</f>
        <v>Ancestry.com</v>
      </c>
      <c r="G708" s="12"/>
      <c r="H708" s="12"/>
      <c r="I708" s="13">
        <v>85</v>
      </c>
      <c r="J708" s="14" t="s">
        <v>11</v>
      </c>
    </row>
    <row r="709" spans="1:10" ht="46.8">
      <c r="A709" s="7">
        <v>3053949</v>
      </c>
      <c r="B709" s="8" t="s">
        <v>1350</v>
      </c>
      <c r="C709" s="8" t="s">
        <v>1350</v>
      </c>
      <c r="D709" s="20" t="s">
        <v>1351</v>
      </c>
      <c r="E709" s="12"/>
      <c r="F709" s="11" t="str">
        <f>HYPERLINK("https://search.ancestryinstitution.com/aird/search/db.aspx?dbid=60981","Ancestry.com")</f>
        <v>Ancestry.com</v>
      </c>
      <c r="G709" s="12"/>
      <c r="H709" s="12"/>
      <c r="I709" s="13">
        <v>85</v>
      </c>
      <c r="J709" s="14" t="s">
        <v>75</v>
      </c>
    </row>
    <row r="710" spans="1:10" ht="46.8">
      <c r="A710" s="7">
        <v>2990236</v>
      </c>
      <c r="B710" s="8" t="s">
        <v>1352</v>
      </c>
      <c r="C710" s="8" t="s">
        <v>1352</v>
      </c>
      <c r="D710" s="28" t="s">
        <v>1353</v>
      </c>
      <c r="E710" s="12"/>
      <c r="F710" s="11" t="str">
        <f t="shared" ref="F710:F711" si="30">HYPERLINK("https://search.ancestryinstitution.com/aird/search/db.aspx?dbid=9125","Ancestry.com")</f>
        <v>Ancestry.com</v>
      </c>
      <c r="G710" s="12"/>
      <c r="H710" s="12"/>
      <c r="I710" s="13">
        <v>85</v>
      </c>
      <c r="J710" s="14" t="s">
        <v>11</v>
      </c>
    </row>
    <row r="711" spans="1:10" ht="46.8">
      <c r="A711" s="7">
        <v>2990238</v>
      </c>
      <c r="B711" s="8" t="s">
        <v>1354</v>
      </c>
      <c r="C711" s="8" t="s">
        <v>1354</v>
      </c>
      <c r="D711" s="28" t="s">
        <v>1355</v>
      </c>
      <c r="E711" s="12"/>
      <c r="F711" s="11" t="str">
        <f t="shared" si="30"/>
        <v>Ancestry.com</v>
      </c>
      <c r="G711" s="12"/>
      <c r="H711" s="12"/>
      <c r="I711" s="13">
        <v>85</v>
      </c>
      <c r="J711" s="14" t="s">
        <v>11</v>
      </c>
    </row>
    <row r="712" spans="1:10" ht="46.8">
      <c r="A712" s="7">
        <v>2990065</v>
      </c>
      <c r="B712" s="8" t="s">
        <v>1356</v>
      </c>
      <c r="C712" s="8" t="s">
        <v>1356</v>
      </c>
      <c r="D712" s="20" t="s">
        <v>1357</v>
      </c>
      <c r="E712" s="12"/>
      <c r="F712" s="11" t="str">
        <f>HYPERLINK("https://search.ancestryinstitution.com/aird/search/db.aspx?dbid=8745","Ancestry.com")</f>
        <v>Ancestry.com</v>
      </c>
      <c r="G712" s="12"/>
      <c r="H712" s="12"/>
      <c r="I712" s="13">
        <v>85</v>
      </c>
      <c r="J712" s="14" t="s">
        <v>75</v>
      </c>
    </row>
    <row r="713" spans="1:10" ht="31.2">
      <c r="A713" s="7">
        <v>2990227</v>
      </c>
      <c r="B713" s="8" t="s">
        <v>1358</v>
      </c>
      <c r="C713" s="8" t="s">
        <v>1358</v>
      </c>
      <c r="D713" s="28" t="s">
        <v>1359</v>
      </c>
      <c r="E713" s="12"/>
      <c r="F713" s="11" t="str">
        <f>HYPERLINK("https://search.ancestryinstitution.com/aird/search/db.aspx?dbid=1277","Ancestry.com")</f>
        <v>Ancestry.com</v>
      </c>
      <c r="G713" s="12"/>
      <c r="H713" s="12"/>
      <c r="I713" s="13">
        <v>85</v>
      </c>
      <c r="J713" s="14" t="s">
        <v>17</v>
      </c>
    </row>
    <row r="714" spans="1:10" ht="46.8">
      <c r="A714" s="7">
        <v>2867024</v>
      </c>
      <c r="B714" s="8" t="s">
        <v>1360</v>
      </c>
      <c r="C714" s="8" t="s">
        <v>1360</v>
      </c>
      <c r="D714" s="28" t="s">
        <v>1361</v>
      </c>
      <c r="E714" s="12"/>
      <c r="F714" s="16" t="s">
        <v>14</v>
      </c>
      <c r="G714" s="12"/>
      <c r="H714" s="12"/>
      <c r="I714" s="13">
        <v>85</v>
      </c>
      <c r="J714" s="14" t="s">
        <v>17</v>
      </c>
    </row>
    <row r="715" spans="1:10" ht="31.2">
      <c r="A715" s="7">
        <v>2990217</v>
      </c>
      <c r="B715" s="8" t="s">
        <v>1362</v>
      </c>
      <c r="C715" s="8" t="s">
        <v>1362</v>
      </c>
      <c r="D715" s="28" t="s">
        <v>1363</v>
      </c>
      <c r="E715" s="12"/>
      <c r="F715" s="16" t="s">
        <v>14</v>
      </c>
      <c r="G715" s="12"/>
      <c r="H715" s="12"/>
      <c r="I715" s="13">
        <v>85</v>
      </c>
      <c r="J715" s="14" t="s">
        <v>11</v>
      </c>
    </row>
    <row r="716" spans="1:10" ht="31.2">
      <c r="A716" s="7">
        <v>2990242</v>
      </c>
      <c r="B716" s="8" t="s">
        <v>1364</v>
      </c>
      <c r="C716" s="8" t="s">
        <v>1364</v>
      </c>
      <c r="D716" s="15" t="s">
        <v>1365</v>
      </c>
      <c r="E716" s="12"/>
      <c r="F716" s="16" t="s">
        <v>14</v>
      </c>
      <c r="G716" s="12"/>
      <c r="H716" s="12"/>
      <c r="I716" s="13">
        <v>85</v>
      </c>
      <c r="J716" s="14" t="s">
        <v>11</v>
      </c>
    </row>
    <row r="717" spans="1:10" ht="31.2">
      <c r="A717" s="7">
        <v>3021165</v>
      </c>
      <c r="B717" s="8" t="s">
        <v>1366</v>
      </c>
      <c r="C717" s="8" t="s">
        <v>1366</v>
      </c>
      <c r="D717" s="28" t="s">
        <v>1367</v>
      </c>
      <c r="E717" s="12"/>
      <c r="F717" s="16" t="s">
        <v>14</v>
      </c>
      <c r="G717" s="12"/>
      <c r="H717" s="12"/>
      <c r="I717" s="13">
        <v>85</v>
      </c>
      <c r="J717" s="14" t="s">
        <v>17</v>
      </c>
    </row>
    <row r="718" spans="1:10" ht="31.2">
      <c r="A718" s="7">
        <v>2990262</v>
      </c>
      <c r="B718" s="8" t="s">
        <v>1368</v>
      </c>
      <c r="C718" s="8" t="s">
        <v>1368</v>
      </c>
      <c r="D718" s="15" t="s">
        <v>1369</v>
      </c>
      <c r="E718" s="12"/>
      <c r="F718" s="11" t="str">
        <f>HYPERLINK("https://search.ancestryinstitution.com/aird/search/db.aspx?dbid=9220","Ancestry.com")</f>
        <v>Ancestry.com</v>
      </c>
      <c r="G718" s="12"/>
      <c r="H718" s="12"/>
      <c r="I718" s="13">
        <v>85</v>
      </c>
      <c r="J718" s="14" t="s">
        <v>17</v>
      </c>
    </row>
    <row r="719" spans="1:10" ht="46.8">
      <c r="A719" s="7">
        <v>2990259</v>
      </c>
      <c r="B719" s="8" t="s">
        <v>1370</v>
      </c>
      <c r="C719" s="8" t="s">
        <v>1370</v>
      </c>
      <c r="D719" s="20" t="s">
        <v>1371</v>
      </c>
      <c r="E719" s="12"/>
      <c r="F719" s="16" t="s">
        <v>14</v>
      </c>
      <c r="G719" s="12"/>
      <c r="H719" s="12"/>
      <c r="I719" s="13">
        <v>85</v>
      </c>
      <c r="J719" s="14" t="s">
        <v>75</v>
      </c>
    </row>
    <row r="720" spans="1:10" ht="62.4">
      <c r="A720" s="7">
        <v>2945904</v>
      </c>
      <c r="B720" s="8" t="s">
        <v>1372</v>
      </c>
      <c r="C720" s="8" t="s">
        <v>1372</v>
      </c>
      <c r="D720" s="20" t="s">
        <v>1373</v>
      </c>
      <c r="E720" s="11"/>
      <c r="F720" s="18" t="s">
        <v>14</v>
      </c>
      <c r="G720" s="12"/>
      <c r="H720" s="12"/>
      <c r="I720" s="13">
        <v>85</v>
      </c>
      <c r="J720" s="14" t="s">
        <v>75</v>
      </c>
    </row>
    <row r="721" spans="1:10" ht="31.2">
      <c r="A721" s="7">
        <v>3179955</v>
      </c>
      <c r="B721" s="8" t="s">
        <v>1374</v>
      </c>
      <c r="C721" s="8" t="s">
        <v>1374</v>
      </c>
      <c r="D721" s="28" t="s">
        <v>1375</v>
      </c>
      <c r="E721" s="12"/>
      <c r="F721" s="11" t="str">
        <f t="shared" ref="F721:F725" si="31">HYPERLINK("https://search.ancestryinstitution.com/aird/search/db.aspx?dbid=60882","Ancestry.com")</f>
        <v>Ancestry.com</v>
      </c>
      <c r="G721" s="12"/>
      <c r="H721" s="12"/>
      <c r="I721" s="13">
        <v>85</v>
      </c>
      <c r="J721" s="14" t="s">
        <v>17</v>
      </c>
    </row>
    <row r="722" spans="1:10" ht="46.8">
      <c r="A722" s="7">
        <v>3190100</v>
      </c>
      <c r="B722" s="8" t="s">
        <v>1376</v>
      </c>
      <c r="C722" s="8" t="s">
        <v>1376</v>
      </c>
      <c r="D722" s="15" t="s">
        <v>1377</v>
      </c>
      <c r="E722" s="12"/>
      <c r="F722" s="11" t="str">
        <f t="shared" si="31"/>
        <v>Ancestry.com</v>
      </c>
      <c r="G722" s="12"/>
      <c r="H722" s="12"/>
      <c r="I722" s="13">
        <v>85</v>
      </c>
      <c r="J722" s="14" t="s">
        <v>17</v>
      </c>
    </row>
    <row r="723" spans="1:10" ht="62.4">
      <c r="A723" s="7">
        <v>2990054</v>
      </c>
      <c r="B723" s="8" t="s">
        <v>1378</v>
      </c>
      <c r="C723" s="8" t="s">
        <v>1378</v>
      </c>
      <c r="D723" s="28" t="s">
        <v>1379</v>
      </c>
      <c r="E723" s="12"/>
      <c r="F723" s="11" t="str">
        <f t="shared" si="31"/>
        <v>Ancestry.com</v>
      </c>
      <c r="G723" s="12"/>
      <c r="H723" s="12"/>
      <c r="I723" s="13">
        <v>85</v>
      </c>
      <c r="J723" s="14" t="s">
        <v>11</v>
      </c>
    </row>
    <row r="724" spans="1:10" ht="46.8">
      <c r="A724" s="7">
        <v>3226865</v>
      </c>
      <c r="B724" s="8" t="s">
        <v>1380</v>
      </c>
      <c r="C724" s="8" t="s">
        <v>1380</v>
      </c>
      <c r="D724" s="15" t="s">
        <v>1381</v>
      </c>
      <c r="E724" s="12"/>
      <c r="F724" s="11" t="str">
        <f t="shared" si="31"/>
        <v>Ancestry.com</v>
      </c>
      <c r="G724" s="12"/>
      <c r="H724" s="12"/>
      <c r="I724" s="13">
        <v>85</v>
      </c>
      <c r="J724" s="14" t="s">
        <v>11</v>
      </c>
    </row>
    <row r="725" spans="1:10" ht="46.8">
      <c r="A725" s="7">
        <v>3229319</v>
      </c>
      <c r="B725" s="8" t="s">
        <v>1382</v>
      </c>
      <c r="C725" s="8" t="s">
        <v>1382</v>
      </c>
      <c r="D725" s="20" t="s">
        <v>1383</v>
      </c>
      <c r="E725" s="12"/>
      <c r="F725" s="11" t="str">
        <f t="shared" si="31"/>
        <v>Ancestry.com</v>
      </c>
      <c r="G725" s="12"/>
      <c r="H725" s="12"/>
      <c r="I725" s="13">
        <v>85</v>
      </c>
      <c r="J725" s="14" t="s">
        <v>75</v>
      </c>
    </row>
    <row r="726" spans="1:10" ht="46.8">
      <c r="A726" s="7">
        <v>2990457</v>
      </c>
      <c r="B726" s="8" t="s">
        <v>1384</v>
      </c>
      <c r="C726" s="8" t="s">
        <v>1384</v>
      </c>
      <c r="D726" s="20" t="s">
        <v>1385</v>
      </c>
      <c r="E726" s="11"/>
      <c r="F726" s="18" t="s">
        <v>14</v>
      </c>
      <c r="G726" s="12"/>
      <c r="H726" s="12"/>
      <c r="I726" s="13">
        <v>85</v>
      </c>
      <c r="J726" s="14" t="s">
        <v>75</v>
      </c>
    </row>
    <row r="727" spans="1:10" ht="46.8">
      <c r="A727" s="7">
        <v>3281796</v>
      </c>
      <c r="B727" s="8" t="s">
        <v>1386</v>
      </c>
      <c r="C727" s="8" t="s">
        <v>1386</v>
      </c>
      <c r="D727" s="15" t="s">
        <v>1387</v>
      </c>
      <c r="E727" s="12"/>
      <c r="F727" s="17" t="s">
        <v>14</v>
      </c>
      <c r="G727" s="12"/>
      <c r="H727" s="12"/>
      <c r="I727" s="13">
        <v>85</v>
      </c>
      <c r="J727" s="14" t="s">
        <v>11</v>
      </c>
    </row>
    <row r="728" spans="1:10" ht="31.2">
      <c r="A728" s="7">
        <v>3432817</v>
      </c>
      <c r="B728" s="8" t="s">
        <v>1388</v>
      </c>
      <c r="C728" s="8" t="s">
        <v>1388</v>
      </c>
      <c r="D728" s="15" t="s">
        <v>1389</v>
      </c>
      <c r="E728" s="12"/>
      <c r="F728" s="11" t="str">
        <f>HYPERLINK("https://search.ancestryinstitution.com/aird/search/db.aspx?dbid=60882","Ancestry.com")</f>
        <v>Ancestry.com</v>
      </c>
      <c r="G728" s="12"/>
      <c r="H728" s="12"/>
      <c r="I728" s="13">
        <v>85</v>
      </c>
      <c r="J728" s="14" t="s">
        <v>17</v>
      </c>
    </row>
    <row r="729" spans="1:10" ht="46.8">
      <c r="A729" s="7">
        <v>2945816</v>
      </c>
      <c r="B729" s="8" t="s">
        <v>1390</v>
      </c>
      <c r="C729" s="8" t="s">
        <v>1390</v>
      </c>
      <c r="D729" s="15" t="s">
        <v>1391</v>
      </c>
      <c r="E729" s="12"/>
      <c r="F729" s="16" t="s">
        <v>14</v>
      </c>
      <c r="G729" s="12"/>
      <c r="H729" s="12"/>
      <c r="I729" s="13">
        <v>85</v>
      </c>
      <c r="J729" s="14" t="s">
        <v>11</v>
      </c>
    </row>
    <row r="730" spans="1:10" ht="46.8">
      <c r="A730" s="7">
        <v>3249881</v>
      </c>
      <c r="B730" s="8" t="s">
        <v>1392</v>
      </c>
      <c r="C730" s="8" t="s">
        <v>1392</v>
      </c>
      <c r="D730" s="28" t="s">
        <v>1393</v>
      </c>
      <c r="E730" s="12"/>
      <c r="F730" s="11" t="str">
        <f t="shared" ref="F730:F737" si="32">HYPERLINK("https://search.ancestryinstitution.com/aird/search/db.aspx?dbid=60882","Ancestry.com")</f>
        <v>Ancestry.com</v>
      </c>
      <c r="G730" s="12"/>
      <c r="H730" s="12"/>
      <c r="I730" s="13">
        <v>85</v>
      </c>
      <c r="J730" s="14" t="s">
        <v>11</v>
      </c>
    </row>
    <row r="731" spans="1:10" ht="31.2">
      <c r="A731" s="7">
        <v>3179971</v>
      </c>
      <c r="B731" s="8" t="s">
        <v>1394</v>
      </c>
      <c r="C731" s="8" t="s">
        <v>1394</v>
      </c>
      <c r="D731" s="15" t="s">
        <v>1395</v>
      </c>
      <c r="E731" s="12"/>
      <c r="F731" s="11" t="str">
        <f t="shared" si="32"/>
        <v>Ancestry.com</v>
      </c>
      <c r="G731" s="12"/>
      <c r="H731" s="12"/>
      <c r="I731" s="13">
        <v>85</v>
      </c>
      <c r="J731" s="14" t="s">
        <v>11</v>
      </c>
    </row>
    <row r="732" spans="1:10" ht="31.2">
      <c r="A732" s="7">
        <v>3190015</v>
      </c>
      <c r="B732" s="8" t="s">
        <v>1396</v>
      </c>
      <c r="C732" s="8" t="s">
        <v>1396</v>
      </c>
      <c r="D732" s="15" t="s">
        <v>1397</v>
      </c>
      <c r="E732" s="12"/>
      <c r="F732" s="11" t="str">
        <f t="shared" si="32"/>
        <v>Ancestry.com</v>
      </c>
      <c r="G732" s="12"/>
      <c r="H732" s="12"/>
      <c r="I732" s="13">
        <v>85</v>
      </c>
      <c r="J732" s="14" t="s">
        <v>11</v>
      </c>
    </row>
    <row r="733" spans="1:10" ht="46.8">
      <c r="A733" s="7">
        <v>3190017</v>
      </c>
      <c r="B733" s="8" t="s">
        <v>1398</v>
      </c>
      <c r="C733" s="8" t="s">
        <v>1398</v>
      </c>
      <c r="D733" s="28" t="s">
        <v>1399</v>
      </c>
      <c r="E733" s="12"/>
      <c r="F733" s="11" t="str">
        <f t="shared" si="32"/>
        <v>Ancestry.com</v>
      </c>
      <c r="G733" s="12"/>
      <c r="H733" s="12"/>
      <c r="I733" s="13">
        <v>85</v>
      </c>
      <c r="J733" s="14" t="s">
        <v>17</v>
      </c>
    </row>
    <row r="734" spans="1:10" ht="46.8">
      <c r="A734" s="7">
        <v>3190090</v>
      </c>
      <c r="B734" s="8" t="s">
        <v>1400</v>
      </c>
      <c r="C734" s="8" t="s">
        <v>1400</v>
      </c>
      <c r="D734" s="15" t="s">
        <v>1401</v>
      </c>
      <c r="E734" s="12"/>
      <c r="F734" s="11" t="str">
        <f t="shared" si="32"/>
        <v>Ancestry.com</v>
      </c>
      <c r="G734" s="12"/>
      <c r="H734" s="12"/>
      <c r="I734" s="13">
        <v>85</v>
      </c>
      <c r="J734" s="14" t="s">
        <v>897</v>
      </c>
    </row>
    <row r="735" spans="1:10" ht="62.4">
      <c r="A735" s="7">
        <v>3491461</v>
      </c>
      <c r="B735" s="8" t="s">
        <v>1402</v>
      </c>
      <c r="C735" s="8" t="s">
        <v>1402</v>
      </c>
      <c r="D735" s="28" t="s">
        <v>1403</v>
      </c>
      <c r="E735" s="12"/>
      <c r="F735" s="11" t="str">
        <f t="shared" si="32"/>
        <v>Ancestry.com</v>
      </c>
      <c r="G735" s="12"/>
      <c r="H735" s="12"/>
      <c r="I735" s="13">
        <v>85</v>
      </c>
      <c r="J735" s="14" t="s">
        <v>11</v>
      </c>
    </row>
    <row r="736" spans="1:10" ht="46.8">
      <c r="A736" s="7">
        <v>3493126</v>
      </c>
      <c r="B736" s="8" t="s">
        <v>1404</v>
      </c>
      <c r="C736" s="8" t="s">
        <v>1404</v>
      </c>
      <c r="D736" s="15" t="s">
        <v>1405</v>
      </c>
      <c r="E736" s="12"/>
      <c r="F736" s="11" t="str">
        <f t="shared" si="32"/>
        <v>Ancestry.com</v>
      </c>
      <c r="G736" s="12"/>
      <c r="H736" s="12"/>
      <c r="I736" s="13">
        <v>85</v>
      </c>
      <c r="J736" s="14" t="s">
        <v>897</v>
      </c>
    </row>
    <row r="737" spans="1:10" ht="46.8">
      <c r="A737" s="7">
        <v>3231885</v>
      </c>
      <c r="B737" s="8" t="s">
        <v>1406</v>
      </c>
      <c r="C737" s="8" t="s">
        <v>1406</v>
      </c>
      <c r="D737" s="28" t="s">
        <v>1407</v>
      </c>
      <c r="E737" s="12"/>
      <c r="F737" s="11" t="str">
        <f t="shared" si="32"/>
        <v>Ancestry.com</v>
      </c>
      <c r="G737" s="12"/>
      <c r="H737" s="12"/>
      <c r="I737" s="13">
        <v>85</v>
      </c>
      <c r="J737" s="14" t="s">
        <v>17</v>
      </c>
    </row>
    <row r="738" spans="1:10" ht="46.8">
      <c r="A738" s="7">
        <v>3226850</v>
      </c>
      <c r="B738" s="8" t="s">
        <v>1408</v>
      </c>
      <c r="C738" s="8" t="s">
        <v>1408</v>
      </c>
      <c r="D738" s="30" t="s">
        <v>1409</v>
      </c>
      <c r="E738" s="12"/>
      <c r="F738" s="16" t="s">
        <v>14</v>
      </c>
      <c r="G738" s="12"/>
      <c r="H738" s="12"/>
      <c r="I738" s="13">
        <v>85</v>
      </c>
      <c r="J738" s="14" t="s">
        <v>75</v>
      </c>
    </row>
    <row r="739" spans="1:10" ht="31.2">
      <c r="A739" s="7">
        <v>2574390</v>
      </c>
      <c r="B739" s="8" t="s">
        <v>1410</v>
      </c>
      <c r="C739" s="8" t="s">
        <v>1410</v>
      </c>
      <c r="D739" s="28" t="s">
        <v>1411</v>
      </c>
      <c r="E739" s="12"/>
      <c r="F739" s="16" t="s">
        <v>14</v>
      </c>
      <c r="G739" s="12"/>
      <c r="H739" s="12"/>
      <c r="I739" s="13">
        <v>85</v>
      </c>
      <c r="J739" s="14" t="s">
        <v>11</v>
      </c>
    </row>
    <row r="740" spans="1:10" ht="31.2">
      <c r="A740" s="7">
        <v>3535514</v>
      </c>
      <c r="B740" s="8" t="s">
        <v>1412</v>
      </c>
      <c r="C740" s="8" t="s">
        <v>1412</v>
      </c>
      <c r="D740" s="20" t="s">
        <v>1413</v>
      </c>
      <c r="E740" s="12"/>
      <c r="F740" s="16" t="s">
        <v>14</v>
      </c>
      <c r="G740" s="12"/>
      <c r="H740" s="12"/>
      <c r="I740" s="13">
        <v>85</v>
      </c>
      <c r="J740" s="14" t="s">
        <v>75</v>
      </c>
    </row>
    <row r="741" spans="1:10" ht="62.4">
      <c r="A741" s="7">
        <v>2867018</v>
      </c>
      <c r="B741" s="8" t="s">
        <v>1414</v>
      </c>
      <c r="C741" s="8" t="s">
        <v>1414</v>
      </c>
      <c r="D741" s="20" t="s">
        <v>1415</v>
      </c>
      <c r="E741" s="12"/>
      <c r="F741" s="16" t="s">
        <v>14</v>
      </c>
      <c r="G741" s="12"/>
      <c r="H741" s="12"/>
      <c r="I741" s="13">
        <v>85</v>
      </c>
      <c r="J741" s="14" t="s">
        <v>75</v>
      </c>
    </row>
    <row r="742" spans="1:10" ht="46.8">
      <c r="A742" s="7">
        <v>3260229</v>
      </c>
      <c r="B742" s="8" t="s">
        <v>1416</v>
      </c>
      <c r="C742" s="8" t="s">
        <v>1416</v>
      </c>
      <c r="D742" s="28" t="s">
        <v>1417</v>
      </c>
      <c r="E742" s="12"/>
      <c r="F742" s="11" t="str">
        <f t="shared" ref="F742:F743" si="33">HYPERLINK("https://search.ancestryinstitution.com/aird/search/db.aspx?dbid=60882","Ancestry.com")</f>
        <v>Ancestry.com</v>
      </c>
      <c r="G742" s="12"/>
      <c r="H742" s="12"/>
      <c r="I742" s="13">
        <v>85</v>
      </c>
      <c r="J742" s="14" t="s">
        <v>17</v>
      </c>
    </row>
    <row r="743" spans="1:10" ht="31.2">
      <c r="A743" s="7">
        <v>3179965</v>
      </c>
      <c r="B743" s="8" t="s">
        <v>1418</v>
      </c>
      <c r="C743" s="8" t="s">
        <v>1418</v>
      </c>
      <c r="D743" s="20" t="s">
        <v>1419</v>
      </c>
      <c r="E743" s="12"/>
      <c r="F743" s="11" t="str">
        <f t="shared" si="33"/>
        <v>Ancestry.com</v>
      </c>
      <c r="G743" s="12"/>
      <c r="H743" s="12"/>
      <c r="I743" s="13">
        <v>85</v>
      </c>
      <c r="J743" s="14" t="s">
        <v>75</v>
      </c>
    </row>
    <row r="744" spans="1:10" ht="46.8">
      <c r="A744" s="7">
        <v>2990078</v>
      </c>
      <c r="B744" s="8" t="s">
        <v>1420</v>
      </c>
      <c r="C744" s="8" t="s">
        <v>1420</v>
      </c>
      <c r="D744" s="20" t="s">
        <v>1421</v>
      </c>
      <c r="E744" s="11"/>
      <c r="F744" s="18" t="s">
        <v>14</v>
      </c>
      <c r="G744" s="12"/>
      <c r="H744" s="12"/>
      <c r="I744" s="13">
        <v>85</v>
      </c>
      <c r="J744" s="14" t="s">
        <v>75</v>
      </c>
    </row>
    <row r="745" spans="1:10" ht="46.8">
      <c r="A745" s="7">
        <v>3335533</v>
      </c>
      <c r="B745" s="8" t="s">
        <v>1422</v>
      </c>
      <c r="C745" s="8" t="s">
        <v>1422</v>
      </c>
      <c r="D745" s="15" t="s">
        <v>1423</v>
      </c>
      <c r="E745" s="12"/>
      <c r="F745" s="11" t="str">
        <f t="shared" ref="F745:F747" si="34">HYPERLINK("https://search.ancestryinstitution.com/aird/search/db.aspx?dbid=60882","Ancestry.com")</f>
        <v>Ancestry.com</v>
      </c>
      <c r="G745" s="12"/>
      <c r="H745" s="12"/>
      <c r="I745" s="13">
        <v>85</v>
      </c>
      <c r="J745" s="14" t="s">
        <v>11</v>
      </c>
    </row>
    <row r="746" spans="1:10" ht="46.8">
      <c r="A746" s="7">
        <v>3335518</v>
      </c>
      <c r="B746" s="8" t="s">
        <v>1424</v>
      </c>
      <c r="C746" s="8" t="s">
        <v>1424</v>
      </c>
      <c r="D746" s="15" t="s">
        <v>1425</v>
      </c>
      <c r="E746" s="12"/>
      <c r="F746" s="11" t="str">
        <f t="shared" si="34"/>
        <v>Ancestry.com</v>
      </c>
      <c r="G746" s="12"/>
      <c r="H746" s="12"/>
      <c r="I746" s="13">
        <v>85</v>
      </c>
      <c r="J746" s="14" t="s">
        <v>17</v>
      </c>
    </row>
    <row r="747" spans="1:10" ht="46.8">
      <c r="A747" s="7">
        <v>3334698</v>
      </c>
      <c r="B747" s="8" t="s">
        <v>1426</v>
      </c>
      <c r="C747" s="8" t="s">
        <v>1426</v>
      </c>
      <c r="D747" s="28" t="s">
        <v>1427</v>
      </c>
      <c r="E747" s="12"/>
      <c r="F747" s="11" t="str">
        <f t="shared" si="34"/>
        <v>Ancestry.com</v>
      </c>
      <c r="G747" s="12"/>
      <c r="H747" s="12"/>
      <c r="I747" s="13">
        <v>85</v>
      </c>
      <c r="J747" s="14" t="s">
        <v>17</v>
      </c>
    </row>
    <row r="748" spans="1:10" ht="46.8">
      <c r="A748" s="7">
        <v>2867023</v>
      </c>
      <c r="B748" s="8" t="s">
        <v>1428</v>
      </c>
      <c r="C748" s="8" t="s">
        <v>1428</v>
      </c>
      <c r="D748" s="20" t="s">
        <v>1429</v>
      </c>
      <c r="E748" s="11"/>
      <c r="F748" s="49" t="s">
        <v>14</v>
      </c>
      <c r="G748" s="12"/>
      <c r="H748" s="12"/>
      <c r="I748" s="13">
        <v>85</v>
      </c>
      <c r="J748" s="14" t="s">
        <v>75</v>
      </c>
    </row>
    <row r="749" spans="1:10" ht="31.2">
      <c r="A749" s="7">
        <v>3514916</v>
      </c>
      <c r="B749" s="8" t="s">
        <v>1430</v>
      </c>
      <c r="C749" s="8" t="s">
        <v>1430</v>
      </c>
      <c r="D749" s="28" t="s">
        <v>1431</v>
      </c>
      <c r="E749" s="12"/>
      <c r="F749" s="11" t="str">
        <f>HYPERLINK("https://search.ancestryinstitution.com/aird/search/db.aspx?dbid=60882","Ancestry.com")</f>
        <v>Ancestry.com</v>
      </c>
      <c r="G749" s="12"/>
      <c r="H749" s="12"/>
      <c r="I749" s="13">
        <v>85</v>
      </c>
      <c r="J749" s="14" t="s">
        <v>17</v>
      </c>
    </row>
    <row r="750" spans="1:10" ht="31.2">
      <c r="A750" s="7">
        <v>3514915</v>
      </c>
      <c r="B750" s="8" t="s">
        <v>1432</v>
      </c>
      <c r="C750" s="8" t="s">
        <v>1432</v>
      </c>
      <c r="D750" s="15" t="s">
        <v>1433</v>
      </c>
      <c r="E750" s="12"/>
      <c r="F750" s="16" t="s">
        <v>14</v>
      </c>
      <c r="G750" s="12"/>
      <c r="H750" s="12"/>
      <c r="I750" s="13">
        <v>85</v>
      </c>
      <c r="J750" s="14" t="s">
        <v>11</v>
      </c>
    </row>
    <row r="751" spans="1:10" ht="31.2">
      <c r="A751" s="7">
        <v>3514913</v>
      </c>
      <c r="B751" s="8" t="s">
        <v>1434</v>
      </c>
      <c r="C751" s="8" t="s">
        <v>1434</v>
      </c>
      <c r="D751" s="15" t="s">
        <v>1435</v>
      </c>
      <c r="E751" s="12"/>
      <c r="F751" s="16" t="s">
        <v>14</v>
      </c>
      <c r="G751" s="12"/>
      <c r="H751" s="12"/>
      <c r="I751" s="13">
        <v>85</v>
      </c>
      <c r="J751" s="14" t="s">
        <v>11</v>
      </c>
    </row>
    <row r="752" spans="1:10" ht="46.8">
      <c r="A752" s="7">
        <v>3174862</v>
      </c>
      <c r="B752" s="8" t="s">
        <v>1436</v>
      </c>
      <c r="C752" s="8" t="s">
        <v>1436</v>
      </c>
      <c r="D752" s="28" t="s">
        <v>1437</v>
      </c>
      <c r="E752" s="12"/>
      <c r="F752" s="11" t="str">
        <f t="shared" ref="F752:F754" si="35">HYPERLINK("https://search.ancestryinstitution.com/aird/search/db.aspx?dbid=60882","Ancestry.com")</f>
        <v>Ancestry.com</v>
      </c>
      <c r="G752" s="12"/>
      <c r="H752" s="12"/>
      <c r="I752" s="13">
        <v>85</v>
      </c>
      <c r="J752" s="14" t="s">
        <v>17</v>
      </c>
    </row>
    <row r="753" spans="1:10" ht="31.2">
      <c r="A753" s="7">
        <v>3174885</v>
      </c>
      <c r="B753" s="8" t="s">
        <v>1438</v>
      </c>
      <c r="C753" s="8" t="s">
        <v>1438</v>
      </c>
      <c r="D753" s="28" t="s">
        <v>1439</v>
      </c>
      <c r="E753" s="12"/>
      <c r="F753" s="11" t="str">
        <f t="shared" si="35"/>
        <v>Ancestry.com</v>
      </c>
      <c r="G753" s="12"/>
      <c r="H753" s="12"/>
      <c r="I753" s="13">
        <v>85</v>
      </c>
      <c r="J753" s="14" t="s">
        <v>17</v>
      </c>
    </row>
    <row r="754" spans="1:10" ht="46.8">
      <c r="A754" s="7">
        <v>4713134</v>
      </c>
      <c r="B754" s="8" t="s">
        <v>1440</v>
      </c>
      <c r="C754" s="8" t="s">
        <v>1440</v>
      </c>
      <c r="D754" s="28" t="s">
        <v>1441</v>
      </c>
      <c r="E754" s="12"/>
      <c r="F754" s="11" t="str">
        <f t="shared" si="35"/>
        <v>Ancestry.com</v>
      </c>
      <c r="G754" s="12"/>
      <c r="H754" s="12"/>
      <c r="I754" s="13">
        <v>85</v>
      </c>
      <c r="J754" s="14" t="s">
        <v>17</v>
      </c>
    </row>
    <row r="755" spans="1:10" ht="31.2">
      <c r="A755" s="7">
        <v>2990076</v>
      </c>
      <c r="B755" s="8" t="s">
        <v>1442</v>
      </c>
      <c r="C755" s="8" t="s">
        <v>1442</v>
      </c>
      <c r="D755" s="20" t="s">
        <v>1443</v>
      </c>
      <c r="E755" s="11"/>
      <c r="F755" s="18" t="s">
        <v>14</v>
      </c>
      <c r="G755" s="12"/>
      <c r="H755" s="12"/>
      <c r="I755" s="13">
        <v>85</v>
      </c>
      <c r="J755" s="14" t="s">
        <v>75</v>
      </c>
    </row>
    <row r="756" spans="1:10" ht="46.8">
      <c r="A756" s="7">
        <v>2934442</v>
      </c>
      <c r="B756" s="8" t="s">
        <v>1444</v>
      </c>
      <c r="C756" s="8" t="s">
        <v>1444</v>
      </c>
      <c r="D756" s="15" t="s">
        <v>1445</v>
      </c>
      <c r="E756" s="12"/>
      <c r="F756" s="16" t="s">
        <v>14</v>
      </c>
      <c r="G756" s="12"/>
      <c r="H756" s="12"/>
      <c r="I756" s="13">
        <v>85</v>
      </c>
      <c r="J756" s="14" t="s">
        <v>11</v>
      </c>
    </row>
    <row r="757" spans="1:10" ht="31.2">
      <c r="A757" s="7">
        <v>3440945</v>
      </c>
      <c r="B757" s="8" t="s">
        <v>1446</v>
      </c>
      <c r="C757" s="8" t="s">
        <v>1446</v>
      </c>
      <c r="D757" s="20" t="s">
        <v>1447</v>
      </c>
      <c r="E757" s="11"/>
      <c r="F757" s="18" t="s">
        <v>14</v>
      </c>
      <c r="G757" s="12"/>
      <c r="H757" s="12"/>
      <c r="I757" s="13">
        <v>85</v>
      </c>
      <c r="J757" s="14" t="s">
        <v>75</v>
      </c>
    </row>
    <row r="758" spans="1:10" ht="31.2">
      <c r="A758" s="7">
        <v>3008030</v>
      </c>
      <c r="B758" s="8" t="s">
        <v>1448</v>
      </c>
      <c r="C758" s="8" t="s">
        <v>1448</v>
      </c>
      <c r="D758" s="28" t="s">
        <v>1449</v>
      </c>
      <c r="E758" s="12"/>
      <c r="F758" s="16" t="s">
        <v>14</v>
      </c>
      <c r="G758" s="12"/>
      <c r="H758" s="12"/>
      <c r="I758" s="13">
        <v>85</v>
      </c>
      <c r="J758" s="14" t="s">
        <v>11</v>
      </c>
    </row>
    <row r="759" spans="1:10" ht="31.2">
      <c r="A759" s="7">
        <v>3020754</v>
      </c>
      <c r="B759" s="8" t="s">
        <v>1450</v>
      </c>
      <c r="C759" s="8" t="s">
        <v>1450</v>
      </c>
      <c r="D759" s="50" t="s">
        <v>1451</v>
      </c>
      <c r="E759" s="12"/>
      <c r="F759" s="16" t="s">
        <v>14</v>
      </c>
      <c r="G759" s="11" t="str">
        <f>HYPERLINK("https://www.familysearch.org/search/catalog/3160724?availability=Family%20History%20Library","FamilySearch.org")</f>
        <v>FamilySearch.org</v>
      </c>
      <c r="H759" s="12"/>
      <c r="I759" s="13">
        <v>85</v>
      </c>
      <c r="J759" s="14" t="s">
        <v>11</v>
      </c>
    </row>
    <row r="760" spans="1:10" ht="46.8">
      <c r="A760" s="7">
        <v>3535490</v>
      </c>
      <c r="B760" s="8" t="s">
        <v>1452</v>
      </c>
      <c r="C760" s="8" t="s">
        <v>1452</v>
      </c>
      <c r="D760" s="28" t="s">
        <v>1453</v>
      </c>
      <c r="E760" s="12"/>
      <c r="F760" s="16" t="s">
        <v>14</v>
      </c>
      <c r="G760" s="12"/>
      <c r="H760" s="12"/>
      <c r="I760" s="13">
        <v>85</v>
      </c>
      <c r="J760" s="14" t="s">
        <v>11</v>
      </c>
    </row>
    <row r="761" spans="1:10" ht="46.8">
      <c r="A761" s="7">
        <v>3535586</v>
      </c>
      <c r="B761" s="8" t="s">
        <v>1454</v>
      </c>
      <c r="C761" s="8" t="s">
        <v>1454</v>
      </c>
      <c r="D761" s="28" t="s">
        <v>1455</v>
      </c>
      <c r="E761" s="12"/>
      <c r="F761" s="16" t="s">
        <v>14</v>
      </c>
      <c r="G761" s="12"/>
      <c r="H761" s="12"/>
      <c r="I761" s="13">
        <v>85</v>
      </c>
      <c r="J761" s="14" t="s">
        <v>11</v>
      </c>
    </row>
    <row r="762" spans="1:10" ht="46.8">
      <c r="A762" s="7">
        <v>3752663</v>
      </c>
      <c r="B762" s="8" t="s">
        <v>1456</v>
      </c>
      <c r="C762" s="8" t="s">
        <v>1456</v>
      </c>
      <c r="D762" s="15" t="s">
        <v>1457</v>
      </c>
      <c r="E762" s="12"/>
      <c r="F762" s="16" t="s">
        <v>14</v>
      </c>
      <c r="G762" s="12"/>
      <c r="H762" s="12"/>
      <c r="I762" s="13">
        <v>85</v>
      </c>
      <c r="J762" s="14" t="s">
        <v>11</v>
      </c>
    </row>
    <row r="763" spans="1:10" ht="62.4">
      <c r="A763" s="7">
        <v>2945985</v>
      </c>
      <c r="B763" s="8" t="s">
        <v>1458</v>
      </c>
      <c r="C763" s="8" t="s">
        <v>1458</v>
      </c>
      <c r="D763" s="20" t="s">
        <v>1459</v>
      </c>
      <c r="E763" s="12"/>
      <c r="F763" s="11" t="str">
        <f>HYPERLINK("https://search.ancestry.com/search/db.aspx?dbid=8679","Ancestry.com")</f>
        <v>Ancestry.com</v>
      </c>
      <c r="G763" s="12"/>
      <c r="H763" s="12"/>
      <c r="I763" s="13">
        <v>85</v>
      </c>
      <c r="J763" s="14" t="s">
        <v>75</v>
      </c>
    </row>
    <row r="764" spans="1:10" ht="46.8">
      <c r="A764" s="7">
        <v>3670373</v>
      </c>
      <c r="B764" s="8" t="s">
        <v>1460</v>
      </c>
      <c r="C764" s="8" t="s">
        <v>1460</v>
      </c>
      <c r="D764" s="15" t="s">
        <v>1461</v>
      </c>
      <c r="E764" s="12"/>
      <c r="F764" s="16" t="s">
        <v>14</v>
      </c>
      <c r="G764" s="12"/>
      <c r="H764" s="12"/>
      <c r="I764" s="13">
        <v>85</v>
      </c>
      <c r="J764" s="14" t="s">
        <v>11</v>
      </c>
    </row>
    <row r="765" spans="1:10" ht="31.2">
      <c r="A765" s="7">
        <v>3527506</v>
      </c>
      <c r="B765" s="8" t="s">
        <v>1462</v>
      </c>
      <c r="C765" s="8" t="s">
        <v>1462</v>
      </c>
      <c r="D765" s="20" t="s">
        <v>1463</v>
      </c>
      <c r="E765" s="12"/>
      <c r="F765" s="16" t="s">
        <v>14</v>
      </c>
      <c r="G765" s="12"/>
      <c r="H765" s="12"/>
      <c r="I765" s="13">
        <v>85</v>
      </c>
      <c r="J765" s="14" t="s">
        <v>75</v>
      </c>
    </row>
    <row r="766" spans="1:10" ht="31.2">
      <c r="A766" s="7">
        <v>3720065</v>
      </c>
      <c r="B766" s="8" t="s">
        <v>1464</v>
      </c>
      <c r="C766" s="8" t="s">
        <v>1464</v>
      </c>
      <c r="D766" s="20" t="s">
        <v>1465</v>
      </c>
      <c r="E766" s="12"/>
      <c r="F766" s="16" t="s">
        <v>14</v>
      </c>
      <c r="G766" s="12"/>
      <c r="H766" s="12"/>
      <c r="I766" s="13">
        <v>85</v>
      </c>
      <c r="J766" s="14" t="s">
        <v>75</v>
      </c>
    </row>
    <row r="767" spans="1:10" ht="62.4">
      <c r="A767" s="7">
        <v>3686199</v>
      </c>
      <c r="B767" s="8" t="s">
        <v>1466</v>
      </c>
      <c r="C767" s="8" t="s">
        <v>1466</v>
      </c>
      <c r="D767" s="28" t="s">
        <v>1467</v>
      </c>
      <c r="E767" s="12"/>
      <c r="F767" s="11" t="str">
        <f>HYPERLINK("https://search.ancestryinstitution.com/aird/search/db.aspx?dbid=1075","Ancestry.com")</f>
        <v>Ancestry.com</v>
      </c>
      <c r="G767" s="12"/>
      <c r="H767" s="12"/>
      <c r="I767" s="13">
        <v>85</v>
      </c>
      <c r="J767" s="14" t="s">
        <v>11</v>
      </c>
    </row>
    <row r="768" spans="1:10" ht="31.2">
      <c r="A768" s="7">
        <v>3773800</v>
      </c>
      <c r="B768" s="8" t="s">
        <v>1468</v>
      </c>
      <c r="C768" s="8" t="s">
        <v>1468</v>
      </c>
      <c r="D768" s="20" t="s">
        <v>1469</v>
      </c>
      <c r="E768" s="12"/>
      <c r="F768" s="16" t="s">
        <v>14</v>
      </c>
      <c r="G768" s="12"/>
      <c r="H768" s="12"/>
      <c r="I768" s="13">
        <v>85</v>
      </c>
      <c r="J768" s="14" t="s">
        <v>75</v>
      </c>
    </row>
    <row r="769" spans="1:10" ht="46.8">
      <c r="A769" s="7">
        <v>3778810</v>
      </c>
      <c r="B769" s="8" t="s">
        <v>1470</v>
      </c>
      <c r="C769" s="8" t="s">
        <v>1470</v>
      </c>
      <c r="D769" s="20" t="s">
        <v>1471</v>
      </c>
      <c r="E769" s="12"/>
      <c r="F769" s="16" t="s">
        <v>14</v>
      </c>
      <c r="G769" s="12"/>
      <c r="H769" s="12"/>
      <c r="I769" s="13">
        <v>85</v>
      </c>
      <c r="J769" s="14" t="s">
        <v>75</v>
      </c>
    </row>
    <row r="770" spans="1:10" ht="31.2">
      <c r="A770" s="7">
        <v>3778817</v>
      </c>
      <c r="B770" s="8" t="s">
        <v>1472</v>
      </c>
      <c r="C770" s="8" t="s">
        <v>1472</v>
      </c>
      <c r="D770" s="20" t="s">
        <v>1473</v>
      </c>
      <c r="E770" s="11"/>
      <c r="F770" s="18" t="s">
        <v>14</v>
      </c>
      <c r="G770" s="12"/>
      <c r="H770" s="12"/>
      <c r="I770" s="13">
        <v>85</v>
      </c>
      <c r="J770" s="14" t="s">
        <v>75</v>
      </c>
    </row>
    <row r="771" spans="1:10" ht="46.8">
      <c r="A771" s="7">
        <v>3783840</v>
      </c>
      <c r="B771" s="8" t="s">
        <v>1474</v>
      </c>
      <c r="C771" s="8" t="s">
        <v>1474</v>
      </c>
      <c r="D771" s="28" t="s">
        <v>1475</v>
      </c>
      <c r="E771" s="12"/>
      <c r="F771" s="16" t="s">
        <v>14</v>
      </c>
      <c r="G771" s="12"/>
      <c r="H771" s="12"/>
      <c r="I771" s="13">
        <v>85</v>
      </c>
      <c r="J771" s="14" t="s">
        <v>11</v>
      </c>
    </row>
    <row r="772" spans="1:10" ht="46.8">
      <c r="A772" s="7">
        <v>4076541</v>
      </c>
      <c r="B772" s="8" t="s">
        <v>1476</v>
      </c>
      <c r="C772" s="8" t="s">
        <v>1476</v>
      </c>
      <c r="D772" s="28" t="s">
        <v>1477</v>
      </c>
      <c r="E772" s="12"/>
      <c r="F772" s="11" t="str">
        <f>HYPERLINK("https://search.ancestryinstitution.com/aird/search/db.aspx?dbid=8769","Ancestry.com")</f>
        <v>Ancestry.com</v>
      </c>
      <c r="G772" s="12"/>
      <c r="H772" s="12"/>
      <c r="I772" s="13">
        <v>85</v>
      </c>
      <c r="J772" s="14" t="s">
        <v>11</v>
      </c>
    </row>
    <row r="773" spans="1:10" ht="46.8">
      <c r="A773" s="7">
        <v>4477138</v>
      </c>
      <c r="B773" s="8" t="s">
        <v>1478</v>
      </c>
      <c r="C773" s="8" t="s">
        <v>1478</v>
      </c>
      <c r="D773" s="28" t="s">
        <v>1479</v>
      </c>
      <c r="E773" s="12"/>
      <c r="F773" s="12"/>
      <c r="G773" s="11" t="s">
        <v>42</v>
      </c>
      <c r="H773" s="12"/>
      <c r="I773" s="13">
        <v>85</v>
      </c>
      <c r="J773" s="14" t="s">
        <v>11</v>
      </c>
    </row>
    <row r="774" spans="1:10" ht="78">
      <c r="A774" s="7">
        <v>122225354</v>
      </c>
      <c r="B774" s="8" t="s">
        <v>1480</v>
      </c>
      <c r="C774" s="8" t="s">
        <v>1480</v>
      </c>
      <c r="D774" s="28" t="s">
        <v>1481</v>
      </c>
      <c r="E774" s="12"/>
      <c r="F774" s="16" t="s">
        <v>14</v>
      </c>
      <c r="G774" s="11" t="s">
        <v>42</v>
      </c>
      <c r="H774" s="12"/>
      <c r="I774" s="13">
        <v>85</v>
      </c>
      <c r="J774" s="14" t="s">
        <v>11</v>
      </c>
    </row>
    <row r="775" spans="1:10" ht="31.2">
      <c r="A775" s="7">
        <v>978244</v>
      </c>
      <c r="B775" s="8" t="s">
        <v>1482</v>
      </c>
      <c r="C775" s="8" t="s">
        <v>1482</v>
      </c>
      <c r="D775" s="20" t="s">
        <v>1483</v>
      </c>
      <c r="E775" s="12"/>
      <c r="F775" s="16" t="s">
        <v>14</v>
      </c>
      <c r="G775" s="12"/>
      <c r="H775" s="12"/>
      <c r="I775" s="13">
        <v>210</v>
      </c>
      <c r="J775" s="14" t="s">
        <v>75</v>
      </c>
    </row>
    <row r="776" spans="1:10" ht="31.2">
      <c r="A776" s="7">
        <v>1661897</v>
      </c>
      <c r="B776" s="8" t="s">
        <v>1484</v>
      </c>
      <c r="C776" s="8" t="s">
        <v>1484</v>
      </c>
      <c r="D776" s="28" t="s">
        <v>1485</v>
      </c>
      <c r="E776" s="16" t="s">
        <v>222</v>
      </c>
      <c r="F776" s="12"/>
      <c r="G776" s="12"/>
      <c r="H776" s="12"/>
      <c r="I776" s="13">
        <v>125</v>
      </c>
      <c r="J776" s="14" t="s">
        <v>11</v>
      </c>
    </row>
    <row r="777" spans="1:10" ht="31.2">
      <c r="A777" s="7">
        <v>1661893</v>
      </c>
      <c r="B777" s="8" t="s">
        <v>1486</v>
      </c>
      <c r="C777" s="8" t="s">
        <v>1486</v>
      </c>
      <c r="D777" s="28" t="s">
        <v>1487</v>
      </c>
      <c r="E777" s="11" t="str">
        <f>HYPERLINK("https://www.fold3.com/title/491/wwii-jag-case-files-pacific-army","Fold3.com")</f>
        <v>Fold3.com</v>
      </c>
      <c r="F777" s="12"/>
      <c r="G777" s="12"/>
      <c r="H777" s="12"/>
      <c r="I777" s="13">
        <v>153</v>
      </c>
      <c r="J777" s="14" t="s">
        <v>11</v>
      </c>
    </row>
    <row r="778" spans="1:10" ht="46.8">
      <c r="A778" s="7">
        <v>4857882</v>
      </c>
      <c r="B778" s="8" t="s">
        <v>1488</v>
      </c>
      <c r="C778" s="8" t="s">
        <v>1488</v>
      </c>
      <c r="D778" s="28" t="s">
        <v>1489</v>
      </c>
      <c r="E778" s="11" t="s">
        <v>222</v>
      </c>
      <c r="F778" s="12"/>
      <c r="G778" s="12"/>
      <c r="H778" s="12"/>
      <c r="I778" s="13">
        <v>260</v>
      </c>
      <c r="J778" s="14" t="s">
        <v>11</v>
      </c>
    </row>
    <row r="779" spans="1:10" ht="46.8">
      <c r="A779" s="7">
        <v>5686152</v>
      </c>
      <c r="B779" s="8" t="s">
        <v>1490</v>
      </c>
      <c r="C779" s="8" t="s">
        <v>1490</v>
      </c>
      <c r="D779" s="28" t="s">
        <v>1491</v>
      </c>
      <c r="E779" s="11" t="s">
        <v>222</v>
      </c>
      <c r="F779" s="12"/>
      <c r="G779" s="12"/>
      <c r="H779" s="12"/>
      <c r="I779" s="13">
        <v>260</v>
      </c>
      <c r="J779" s="14" t="s">
        <v>11</v>
      </c>
    </row>
    <row r="780" spans="1:10" ht="31.2">
      <c r="A780" s="7">
        <v>2353541</v>
      </c>
      <c r="B780" s="8" t="s">
        <v>1492</v>
      </c>
      <c r="C780" s="8" t="s">
        <v>1493</v>
      </c>
      <c r="D780" s="20" t="s">
        <v>1494</v>
      </c>
      <c r="E780" s="12"/>
      <c r="F780" s="16" t="s">
        <v>14</v>
      </c>
      <c r="G780" s="11" t="s">
        <v>1495</v>
      </c>
      <c r="H780" s="12"/>
      <c r="I780" s="13">
        <v>29</v>
      </c>
      <c r="J780" s="14" t="s">
        <v>75</v>
      </c>
    </row>
    <row r="781" spans="1:10" ht="31.2">
      <c r="A781" s="7">
        <v>2353529</v>
      </c>
      <c r="B781" s="8" t="s">
        <v>1496</v>
      </c>
      <c r="C781" s="8" t="s">
        <v>1497</v>
      </c>
      <c r="D781" s="20" t="s">
        <v>1498</v>
      </c>
      <c r="E781" s="12"/>
      <c r="F781" s="16" t="s">
        <v>14</v>
      </c>
      <c r="G781" s="11" t="s">
        <v>1495</v>
      </c>
      <c r="H781" s="12"/>
      <c r="I781" s="13">
        <v>29</v>
      </c>
      <c r="J781" s="14" t="s">
        <v>75</v>
      </c>
    </row>
    <row r="782" spans="1:10" ht="31.2">
      <c r="A782" s="7">
        <v>2353535</v>
      </c>
      <c r="B782" s="8" t="s">
        <v>1499</v>
      </c>
      <c r="C782" s="8" t="s">
        <v>1500</v>
      </c>
      <c r="D782" s="20" t="s">
        <v>1501</v>
      </c>
      <c r="E782" s="12"/>
      <c r="F782" s="16" t="s">
        <v>14</v>
      </c>
      <c r="G782" s="11" t="s">
        <v>1495</v>
      </c>
      <c r="H782" s="12"/>
      <c r="I782" s="13">
        <v>29</v>
      </c>
      <c r="J782" s="14" t="s">
        <v>75</v>
      </c>
    </row>
    <row r="783" spans="1:10" ht="31.2">
      <c r="A783" s="7">
        <v>568025</v>
      </c>
      <c r="B783" s="8" t="s">
        <v>1502</v>
      </c>
      <c r="C783" s="8" t="s">
        <v>1503</v>
      </c>
      <c r="D783" s="28" t="s">
        <v>1504</v>
      </c>
      <c r="E783" s="11" t="str">
        <f>HYPERLINK("https://www.fold3.com/title/72/domestic-letters-of-the-department-of-state","Fold3.com")</f>
        <v>Fold3.com</v>
      </c>
      <c r="F783" s="12"/>
      <c r="G783" s="12"/>
      <c r="H783" s="12"/>
      <c r="I783" s="13">
        <v>59</v>
      </c>
      <c r="J783" s="14" t="s">
        <v>11</v>
      </c>
    </row>
    <row r="784" spans="1:10" ht="31.2">
      <c r="A784" s="7">
        <v>593313</v>
      </c>
      <c r="B784" s="8" t="s">
        <v>1505</v>
      </c>
      <c r="C784" s="8" t="s">
        <v>1506</v>
      </c>
      <c r="D784" s="20" t="s">
        <v>1507</v>
      </c>
      <c r="E784" s="16" t="s">
        <v>222</v>
      </c>
      <c r="F784" s="12"/>
      <c r="G784" s="12"/>
      <c r="H784" s="12"/>
      <c r="I784" s="13">
        <v>59</v>
      </c>
      <c r="J784" s="14" t="s">
        <v>75</v>
      </c>
    </row>
    <row r="785" spans="1:10" ht="93.6">
      <c r="A785" s="7" t="s">
        <v>1508</v>
      </c>
      <c r="B785" s="8" t="s">
        <v>1509</v>
      </c>
      <c r="C785" s="8" t="s">
        <v>1510</v>
      </c>
      <c r="D785" s="28" t="s">
        <v>1511</v>
      </c>
      <c r="E785" s="11"/>
      <c r="F785" s="11"/>
      <c r="G785" s="12"/>
      <c r="H785" s="51" t="str">
        <f t="shared" ref="H785:H786" si="36">HYPERLINK("https://www.pmel.noaa.gov/rediscover/","National Oceanic and Atmospheric Administration (NOAA)")</f>
        <v>National Oceanic and Atmospheric Administration (NOAA)</v>
      </c>
      <c r="I785" s="13">
        <v>37</v>
      </c>
      <c r="J785" s="14" t="s">
        <v>17</v>
      </c>
    </row>
    <row r="786" spans="1:10" ht="93.6">
      <c r="A786" s="7" t="s">
        <v>1512</v>
      </c>
      <c r="B786" s="8" t="s">
        <v>1513</v>
      </c>
      <c r="C786" s="8" t="s">
        <v>1514</v>
      </c>
      <c r="D786" s="28" t="s">
        <v>1515</v>
      </c>
      <c r="E786" s="11"/>
      <c r="F786" s="11"/>
      <c r="G786" s="12"/>
      <c r="H786" s="51" t="str">
        <f t="shared" si="36"/>
        <v>National Oceanic and Atmospheric Administration (NOAA)</v>
      </c>
      <c r="I786" s="13">
        <v>45</v>
      </c>
      <c r="J786" s="14" t="s">
        <v>11</v>
      </c>
    </row>
    <row r="787" spans="1:10" ht="46.8">
      <c r="A787" s="7">
        <v>2602585</v>
      </c>
      <c r="B787" s="8" t="s">
        <v>1516</v>
      </c>
      <c r="C787" s="8" t="s">
        <v>1517</v>
      </c>
      <c r="D787" s="20" t="s">
        <v>1518</v>
      </c>
      <c r="E787" s="12"/>
      <c r="F787" s="16" t="s">
        <v>14</v>
      </c>
      <c r="G787" s="11" t="s">
        <v>42</v>
      </c>
      <c r="H787" s="12"/>
      <c r="I787" s="13">
        <v>15</v>
      </c>
      <c r="J787" s="14" t="s">
        <v>75</v>
      </c>
    </row>
    <row r="788" spans="1:10" ht="46.8">
      <c r="A788" s="7">
        <v>718927</v>
      </c>
      <c r="B788" s="8" t="s">
        <v>1519</v>
      </c>
      <c r="C788" s="8" t="s">
        <v>1520</v>
      </c>
      <c r="D788" s="41" t="str">
        <f>HYPERLINK("https://catalog.archives.gov/search?q=*:*&amp;f.ancestorNaIds=718927&amp;f.oldScope=online","Letters Received from Commissioned Officers Below the Rank of Commander and from Warrant Officers, 1802 - 1886")</f>
        <v>Letters Received from Commissioned Officers Below the Rank of Commander and from Warrant Officers, 1802 - 1886</v>
      </c>
      <c r="E788" s="11" t="str">
        <f>HYPERLINK("https://www.fold3.com/title/1013/navy-officers-letters-1802-1884","Fold3.com")</f>
        <v>Fold3.com</v>
      </c>
      <c r="F788" s="12"/>
      <c r="G788" s="12"/>
      <c r="H788" s="12"/>
      <c r="I788" s="13">
        <v>45</v>
      </c>
      <c r="J788" s="14" t="s">
        <v>17</v>
      </c>
    </row>
    <row r="789" spans="1:10" ht="31.2">
      <c r="A789" s="7">
        <v>2791166</v>
      </c>
      <c r="B789" s="8" t="s">
        <v>1521</v>
      </c>
      <c r="C789" s="8" t="s">
        <v>1522</v>
      </c>
      <c r="D789" s="20" t="s">
        <v>1523</v>
      </c>
      <c r="E789" s="12"/>
      <c r="F789" s="16" t="s">
        <v>14</v>
      </c>
      <c r="G789" s="12"/>
      <c r="H789" s="12"/>
      <c r="I789" s="13">
        <v>29</v>
      </c>
      <c r="J789" s="14" t="s">
        <v>75</v>
      </c>
    </row>
    <row r="790" spans="1:10" ht="78">
      <c r="A790" s="7" t="s">
        <v>1524</v>
      </c>
      <c r="B790" s="8" t="s">
        <v>1525</v>
      </c>
      <c r="C790" s="8" t="s">
        <v>1526</v>
      </c>
      <c r="D790" s="41" t="str">
        <f>HYPERLINK("https://catalog.archives.gov/search?q=M160&amp;f.level=fileunit&amp;f.recordGroupNoCollectionId=48","Records of the Office of the Secretary of the Interior Relating to the Suppression of the African Slave Trade and Negro Colonization, 1854-1872")</f>
        <v>Records of the Office of the Secretary of the Interior Relating to the Suppression of the African Slave Trade and Negro Colonization, 1854-1872</v>
      </c>
      <c r="E790" s="11" t="s">
        <v>222</v>
      </c>
      <c r="F790" s="12"/>
      <c r="G790" s="12"/>
      <c r="H790" s="12"/>
      <c r="I790" s="13">
        <v>48</v>
      </c>
      <c r="J790" s="14" t="s">
        <v>17</v>
      </c>
    </row>
    <row r="791" spans="1:10" ht="46.8">
      <c r="A791" s="7">
        <v>1518851</v>
      </c>
      <c r="B791" s="8" t="s">
        <v>1527</v>
      </c>
      <c r="C791" s="8" t="s">
        <v>1528</v>
      </c>
      <c r="D791" s="41" t="s">
        <v>1529</v>
      </c>
      <c r="E791" s="11" t="s">
        <v>222</v>
      </c>
      <c r="F791" s="12"/>
      <c r="G791" s="12"/>
      <c r="H791" s="12"/>
      <c r="I791" s="13">
        <v>267</v>
      </c>
      <c r="J791" s="14" t="s">
        <v>11</v>
      </c>
    </row>
    <row r="792" spans="1:10" ht="156">
      <c r="A792" s="7" t="s">
        <v>1530</v>
      </c>
      <c r="B792" s="8" t="s">
        <v>1531</v>
      </c>
      <c r="C792" s="8" t="s">
        <v>1532</v>
      </c>
      <c r="D792" s="20" t="s">
        <v>1533</v>
      </c>
      <c r="E792" s="16" t="s">
        <v>222</v>
      </c>
      <c r="F792" s="12"/>
      <c r="G792" s="12"/>
      <c r="H792" s="12"/>
      <c r="I792" s="13">
        <v>75</v>
      </c>
      <c r="J792" s="14" t="s">
        <v>75</v>
      </c>
    </row>
    <row r="793" spans="1:10" ht="46.8">
      <c r="A793" s="7" t="s">
        <v>1534</v>
      </c>
      <c r="B793" s="8" t="s">
        <v>1535</v>
      </c>
      <c r="C793" s="8" t="s">
        <v>1536</v>
      </c>
      <c r="D793" s="20" t="s">
        <v>1537</v>
      </c>
      <c r="E793" s="11" t="s">
        <v>222</v>
      </c>
      <c r="F793" s="16" t="s">
        <v>14</v>
      </c>
      <c r="G793" s="11" t="s">
        <v>42</v>
      </c>
      <c r="H793" s="12"/>
      <c r="I793" s="13">
        <v>94</v>
      </c>
      <c r="J793" s="14" t="s">
        <v>75</v>
      </c>
    </row>
    <row r="794" spans="1:10" ht="31.2">
      <c r="A794" s="7">
        <v>6256867</v>
      </c>
      <c r="B794" s="8" t="s">
        <v>1538</v>
      </c>
      <c r="C794" s="8" t="s">
        <v>1539</v>
      </c>
      <c r="D794" s="20" t="s">
        <v>1540</v>
      </c>
      <c r="E794" s="12"/>
      <c r="F794" s="16" t="s">
        <v>14</v>
      </c>
      <c r="G794" s="11" t="s">
        <v>42</v>
      </c>
      <c r="H794" s="12"/>
      <c r="I794" s="13">
        <v>36</v>
      </c>
      <c r="J794" s="14" t="s">
        <v>75</v>
      </c>
    </row>
    <row r="795" spans="1:10" ht="62.4">
      <c r="A795" s="7">
        <v>654513</v>
      </c>
      <c r="B795" s="8" t="s">
        <v>1541</v>
      </c>
      <c r="C795" s="8" t="s">
        <v>1542</v>
      </c>
      <c r="D795" s="20" t="s">
        <v>1543</v>
      </c>
      <c r="E795" s="12"/>
      <c r="F795" s="16" t="s">
        <v>14</v>
      </c>
      <c r="G795" s="12"/>
      <c r="H795" s="12"/>
      <c r="I795" s="13">
        <v>94</v>
      </c>
      <c r="J795" s="14" t="s">
        <v>75</v>
      </c>
    </row>
    <row r="796" spans="1:10" ht="31.2">
      <c r="A796" s="7">
        <v>602384</v>
      </c>
      <c r="B796" s="8" t="s">
        <v>1544</v>
      </c>
      <c r="C796" s="8" t="s">
        <v>1545</v>
      </c>
      <c r="D796" s="20" t="s">
        <v>1546</v>
      </c>
      <c r="E796" s="16" t="s">
        <v>222</v>
      </c>
      <c r="F796" s="16" t="s">
        <v>14</v>
      </c>
      <c r="G796" s="11" t="s">
        <v>42</v>
      </c>
      <c r="H796" s="12"/>
      <c r="I796" s="13">
        <v>93</v>
      </c>
      <c r="J796" s="14" t="s">
        <v>75</v>
      </c>
    </row>
    <row r="797" spans="1:10" ht="31.2">
      <c r="A797" s="7">
        <v>1938489</v>
      </c>
      <c r="B797" s="8" t="s">
        <v>1547</v>
      </c>
      <c r="C797" s="8" t="s">
        <v>1548</v>
      </c>
      <c r="D797" s="20" t="s">
        <v>1549</v>
      </c>
      <c r="E797" s="16" t="s">
        <v>222</v>
      </c>
      <c r="F797" s="12"/>
      <c r="G797" s="12"/>
      <c r="H797" s="12"/>
      <c r="I797" s="13">
        <v>360</v>
      </c>
      <c r="J797" s="14" t="s">
        <v>75</v>
      </c>
    </row>
    <row r="798" spans="1:10" ht="46.8">
      <c r="A798" s="7">
        <v>586957</v>
      </c>
      <c r="B798" s="8" t="s">
        <v>1550</v>
      </c>
      <c r="C798" s="8" t="s">
        <v>1551</v>
      </c>
      <c r="D798" s="28" t="s">
        <v>1552</v>
      </c>
      <c r="E798" s="16" t="s">
        <v>222</v>
      </c>
      <c r="F798" s="12"/>
      <c r="G798" s="11" t="s">
        <v>42</v>
      </c>
      <c r="H798" s="12"/>
      <c r="I798" s="13">
        <v>109</v>
      </c>
      <c r="J798" s="14" t="s">
        <v>11</v>
      </c>
    </row>
    <row r="799" spans="1:10" ht="31.2">
      <c r="A799" s="7">
        <v>2353533</v>
      </c>
      <c r="B799" s="8" t="s">
        <v>1553</v>
      </c>
      <c r="C799" s="8" t="s">
        <v>1554</v>
      </c>
      <c r="D799" s="20" t="s">
        <v>1555</v>
      </c>
      <c r="E799" s="12"/>
      <c r="F799" s="16" t="s">
        <v>14</v>
      </c>
      <c r="G799" s="11" t="s">
        <v>1495</v>
      </c>
      <c r="H799" s="12"/>
      <c r="I799" s="13">
        <v>29</v>
      </c>
      <c r="J799" s="14" t="s">
        <v>75</v>
      </c>
    </row>
    <row r="800" spans="1:10" ht="31.2">
      <c r="A800" s="7">
        <v>595129</v>
      </c>
      <c r="B800" s="8" t="s">
        <v>1556</v>
      </c>
      <c r="C800" s="8" t="s">
        <v>1557</v>
      </c>
      <c r="D800" s="20" t="s">
        <v>1558</v>
      </c>
      <c r="E800" s="12"/>
      <c r="F800" s="16" t="s">
        <v>14</v>
      </c>
      <c r="G800" s="12"/>
      <c r="H800" s="12"/>
      <c r="I800" s="13">
        <v>109</v>
      </c>
      <c r="J800" s="14" t="s">
        <v>75</v>
      </c>
    </row>
    <row r="801" spans="1:10" ht="31.2">
      <c r="A801" s="7">
        <v>17027507</v>
      </c>
      <c r="B801" s="8" t="s">
        <v>1559</v>
      </c>
      <c r="C801" s="8" t="s">
        <v>1560</v>
      </c>
      <c r="D801" s="20" t="s">
        <v>1561</v>
      </c>
      <c r="E801" s="12"/>
      <c r="F801" s="16" t="s">
        <v>14</v>
      </c>
      <c r="G801" s="11" t="s">
        <v>42</v>
      </c>
      <c r="H801" s="12"/>
      <c r="I801" s="13">
        <v>36</v>
      </c>
      <c r="J801" s="14" t="s">
        <v>75</v>
      </c>
    </row>
    <row r="802" spans="1:10" ht="78">
      <c r="A802" s="7">
        <v>654513</v>
      </c>
      <c r="B802" s="8" t="s">
        <v>1562</v>
      </c>
      <c r="C802" s="8" t="s">
        <v>1563</v>
      </c>
      <c r="D802" s="20" t="s">
        <v>1564</v>
      </c>
      <c r="E802" s="12"/>
      <c r="F802" s="16" t="s">
        <v>14</v>
      </c>
      <c r="G802" s="12"/>
      <c r="H802" s="12"/>
      <c r="I802" s="13">
        <v>94</v>
      </c>
      <c r="J802" s="14" t="s">
        <v>75</v>
      </c>
    </row>
    <row r="803" spans="1:10" ht="46.8">
      <c r="A803" s="7">
        <v>586957</v>
      </c>
      <c r="B803" s="8" t="s">
        <v>1565</v>
      </c>
      <c r="C803" s="8" t="s">
        <v>1566</v>
      </c>
      <c r="D803" s="28" t="s">
        <v>1567</v>
      </c>
      <c r="E803" s="16" t="s">
        <v>222</v>
      </c>
      <c r="F803" s="11" t="s">
        <v>14</v>
      </c>
      <c r="G803" s="11" t="s">
        <v>42</v>
      </c>
      <c r="H803" s="12"/>
      <c r="I803" s="13">
        <v>109</v>
      </c>
      <c r="J803" s="14" t="s">
        <v>11</v>
      </c>
    </row>
    <row r="804" spans="1:10" ht="31.2">
      <c r="A804" s="7" t="s">
        <v>1568</v>
      </c>
      <c r="B804" s="8" t="s">
        <v>1569</v>
      </c>
      <c r="C804" s="8" t="s">
        <v>1570</v>
      </c>
      <c r="D804" s="20" t="s">
        <v>1571</v>
      </c>
      <c r="E804" s="12"/>
      <c r="F804" s="16" t="s">
        <v>14</v>
      </c>
      <c r="G804" s="11" t="s">
        <v>42</v>
      </c>
      <c r="H804" s="12"/>
      <c r="I804" s="13">
        <v>36</v>
      </c>
      <c r="J804" s="14" t="s">
        <v>75</v>
      </c>
    </row>
    <row r="805" spans="1:10" ht="46.8">
      <c r="A805" s="7" t="s">
        <v>1572</v>
      </c>
      <c r="B805" s="8" t="s">
        <v>1573</v>
      </c>
      <c r="C805" s="8" t="s">
        <v>1574</v>
      </c>
      <c r="D805" s="20" t="s">
        <v>1575</v>
      </c>
      <c r="E805" s="12"/>
      <c r="F805" s="12"/>
      <c r="G805" s="11" t="s">
        <v>42</v>
      </c>
      <c r="H805" s="12"/>
      <c r="I805" s="13">
        <v>109</v>
      </c>
      <c r="J805" s="14" t="s">
        <v>75</v>
      </c>
    </row>
    <row r="806" spans="1:10" ht="31.2">
      <c r="A806" s="33" t="s">
        <v>337</v>
      </c>
      <c r="B806" s="34" t="s">
        <v>1576</v>
      </c>
      <c r="C806" s="34" t="s">
        <v>1577</v>
      </c>
      <c r="D806" s="35" t="s">
        <v>1578</v>
      </c>
      <c r="E806" s="36"/>
      <c r="F806" s="36"/>
      <c r="G806" s="52" t="s">
        <v>42</v>
      </c>
      <c r="H806" s="36"/>
      <c r="I806" s="38">
        <v>36</v>
      </c>
      <c r="J806" s="39" t="s">
        <v>75</v>
      </c>
    </row>
    <row r="807" spans="1:10" ht="31.2">
      <c r="A807" s="33" t="s">
        <v>337</v>
      </c>
      <c r="B807" s="34" t="s">
        <v>1579</v>
      </c>
      <c r="C807" s="34" t="s">
        <v>1580</v>
      </c>
      <c r="D807" s="35" t="s">
        <v>1581</v>
      </c>
      <c r="E807" s="36"/>
      <c r="F807" s="53" t="s">
        <v>14</v>
      </c>
      <c r="G807" s="36"/>
      <c r="H807" s="36"/>
      <c r="I807" s="38" t="s">
        <v>1582</v>
      </c>
      <c r="J807" s="39" t="s">
        <v>75</v>
      </c>
    </row>
    <row r="808" spans="1:10" ht="31.2">
      <c r="A808" s="33" t="s">
        <v>337</v>
      </c>
      <c r="B808" s="34" t="s">
        <v>1583</v>
      </c>
      <c r="C808" s="34" t="s">
        <v>1584</v>
      </c>
      <c r="D808" s="35" t="s">
        <v>1585</v>
      </c>
      <c r="E808" s="36"/>
      <c r="F808" s="36"/>
      <c r="G808" s="52" t="s">
        <v>42</v>
      </c>
      <c r="H808" s="36"/>
      <c r="I808" s="38">
        <v>92</v>
      </c>
      <c r="J808" s="39" t="s">
        <v>75</v>
      </c>
    </row>
    <row r="809" spans="1:10" ht="46.8">
      <c r="A809" s="7">
        <v>586957</v>
      </c>
      <c r="B809" s="8" t="s">
        <v>1586</v>
      </c>
      <c r="C809" s="8" t="s">
        <v>1587</v>
      </c>
      <c r="D809" s="28" t="s">
        <v>1588</v>
      </c>
      <c r="E809" s="16" t="s">
        <v>222</v>
      </c>
      <c r="F809" s="16" t="s">
        <v>14</v>
      </c>
      <c r="G809" s="11" t="s">
        <v>42</v>
      </c>
      <c r="H809" s="12"/>
      <c r="I809" s="13">
        <v>109</v>
      </c>
      <c r="J809" s="14" t="s">
        <v>11</v>
      </c>
    </row>
    <row r="810" spans="1:10" ht="46.8">
      <c r="A810" s="7">
        <v>586957</v>
      </c>
      <c r="B810" s="8" t="s">
        <v>1589</v>
      </c>
      <c r="C810" s="8" t="s">
        <v>1590</v>
      </c>
      <c r="D810" s="41" t="s">
        <v>1591</v>
      </c>
      <c r="E810" s="11" t="str">
        <f>HYPERLINK("https://www.fold3.com/title/39/civil-war-soldiers-confederate-sc#overview","Fold3.com")</f>
        <v>Fold3.com</v>
      </c>
      <c r="F810" s="16" t="s">
        <v>14</v>
      </c>
      <c r="G810" s="11" t="s">
        <v>42</v>
      </c>
      <c r="H810" s="12"/>
      <c r="I810" s="13">
        <v>109</v>
      </c>
      <c r="J810" s="14" t="s">
        <v>17</v>
      </c>
    </row>
    <row r="811" spans="1:10" ht="46.8">
      <c r="A811" s="7">
        <v>586957</v>
      </c>
      <c r="B811" s="8" t="s">
        <v>1592</v>
      </c>
      <c r="C811" s="8" t="s">
        <v>1593</v>
      </c>
      <c r="D811" s="28" t="s">
        <v>1594</v>
      </c>
      <c r="E811" s="16" t="s">
        <v>222</v>
      </c>
      <c r="F811" s="16" t="s">
        <v>14</v>
      </c>
      <c r="G811" s="11" t="s">
        <v>42</v>
      </c>
      <c r="H811" s="12"/>
      <c r="I811" s="13">
        <v>109</v>
      </c>
      <c r="J811" s="14" t="s">
        <v>11</v>
      </c>
    </row>
    <row r="812" spans="1:10" ht="46.8">
      <c r="A812" s="7">
        <v>586957</v>
      </c>
      <c r="B812" s="8" t="s">
        <v>1595</v>
      </c>
      <c r="C812" s="8" t="s">
        <v>1596</v>
      </c>
      <c r="D812" s="40" t="s">
        <v>1597</v>
      </c>
      <c r="E812" s="16" t="s">
        <v>222</v>
      </c>
      <c r="F812" s="16" t="s">
        <v>14</v>
      </c>
      <c r="G812" s="11" t="s">
        <v>1495</v>
      </c>
      <c r="H812" s="12"/>
      <c r="I812" s="13">
        <v>109</v>
      </c>
      <c r="J812" s="14" t="s">
        <v>17</v>
      </c>
    </row>
    <row r="813" spans="1:10" ht="46.8">
      <c r="A813" s="7">
        <v>586957</v>
      </c>
      <c r="B813" s="8" t="s">
        <v>1598</v>
      </c>
      <c r="C813" s="8" t="s">
        <v>1599</v>
      </c>
      <c r="D813" s="28" t="s">
        <v>1600</v>
      </c>
      <c r="E813" s="11" t="str">
        <f>HYPERLINK("https://www.fold3.com/title/37/civil-war-soldiers-confederate-nc","Fold3.com")</f>
        <v>Fold3.com</v>
      </c>
      <c r="F813" s="16" t="s">
        <v>14</v>
      </c>
      <c r="G813" s="11" t="s">
        <v>42</v>
      </c>
      <c r="H813" s="12"/>
      <c r="I813" s="13">
        <v>109</v>
      </c>
      <c r="J813" s="14" t="s">
        <v>11</v>
      </c>
    </row>
    <row r="814" spans="1:10" ht="46.8">
      <c r="A814" s="7">
        <v>2824931</v>
      </c>
      <c r="B814" s="8" t="s">
        <v>1601</v>
      </c>
      <c r="C814" s="8" t="s">
        <v>1602</v>
      </c>
      <c r="D814" s="20" t="s">
        <v>1603</v>
      </c>
      <c r="E814" s="12"/>
      <c r="F814" s="16" t="s">
        <v>14</v>
      </c>
      <c r="G814" s="12"/>
      <c r="H814" s="12"/>
      <c r="I814" s="13">
        <v>36</v>
      </c>
      <c r="J814" s="14" t="s">
        <v>75</v>
      </c>
    </row>
    <row r="815" spans="1:10" ht="31.2">
      <c r="A815" s="33" t="s">
        <v>337</v>
      </c>
      <c r="B815" s="34" t="s">
        <v>1604</v>
      </c>
      <c r="C815" s="34" t="s">
        <v>1605</v>
      </c>
      <c r="D815" s="35" t="s">
        <v>1606</v>
      </c>
      <c r="E815" s="52" t="s">
        <v>222</v>
      </c>
      <c r="F815" s="36"/>
      <c r="G815" s="36"/>
      <c r="H815" s="36"/>
      <c r="I815" s="38">
        <v>45</v>
      </c>
      <c r="J815" s="39" t="s">
        <v>75</v>
      </c>
    </row>
    <row r="816" spans="1:10" ht="45.6">
      <c r="A816" s="7">
        <v>300398</v>
      </c>
      <c r="B816" s="8" t="s">
        <v>1607</v>
      </c>
      <c r="C816" s="8" t="s">
        <v>1608</v>
      </c>
      <c r="D816" s="54" t="s">
        <v>1609</v>
      </c>
      <c r="E816" s="16" t="s">
        <v>222</v>
      </c>
      <c r="F816" s="16" t="s">
        <v>14</v>
      </c>
      <c r="G816" s="11" t="s">
        <v>42</v>
      </c>
      <c r="H816" s="12"/>
      <c r="I816" s="13">
        <v>94</v>
      </c>
      <c r="J816" s="14" t="s">
        <v>17</v>
      </c>
    </row>
    <row r="817" spans="1:10" ht="31.2">
      <c r="A817" s="33">
        <v>284725280</v>
      </c>
      <c r="B817" s="34" t="s">
        <v>1610</v>
      </c>
      <c r="C817" s="34" t="s">
        <v>1611</v>
      </c>
      <c r="D817" s="55" t="s">
        <v>1612</v>
      </c>
      <c r="E817" s="36"/>
      <c r="F817" s="53" t="s">
        <v>14</v>
      </c>
      <c r="G817" s="52" t="s">
        <v>42</v>
      </c>
      <c r="H817" s="36"/>
      <c r="I817" s="38">
        <v>36</v>
      </c>
      <c r="J817" s="39" t="s">
        <v>11</v>
      </c>
    </row>
    <row r="818" spans="1:10" ht="46.8">
      <c r="A818" s="56">
        <v>654520</v>
      </c>
      <c r="B818" s="8" t="s">
        <v>1613</v>
      </c>
      <c r="C818" s="8" t="s">
        <v>1614</v>
      </c>
      <c r="D818" s="41" t="str">
        <f>HYPERLINK("https://catalog.archives.gov/search?q=M278&amp;f.ancestorNaIds=654520","Compiled Service Records of Volunteer Soldiers Who Served During the Mexican War From the State of Texas")</f>
        <v>Compiled Service Records of Volunteer Soldiers Who Served During the Mexican War From the State of Texas</v>
      </c>
      <c r="E818" s="11" t="s">
        <v>222</v>
      </c>
      <c r="F818" s="16" t="s">
        <v>14</v>
      </c>
      <c r="G818" s="11" t="s">
        <v>42</v>
      </c>
      <c r="H818" s="12"/>
      <c r="I818" s="13">
        <v>94</v>
      </c>
      <c r="J818" s="14" t="s">
        <v>11</v>
      </c>
    </row>
    <row r="819" spans="1:10" ht="46.8">
      <c r="A819" s="7">
        <v>586957</v>
      </c>
      <c r="B819" s="8" t="s">
        <v>1615</v>
      </c>
      <c r="C819" s="8" t="s">
        <v>1616</v>
      </c>
      <c r="D819" s="20" t="s">
        <v>1617</v>
      </c>
      <c r="E819" s="16" t="s">
        <v>222</v>
      </c>
      <c r="F819" s="16" t="s">
        <v>14</v>
      </c>
      <c r="G819" s="11" t="s">
        <v>42</v>
      </c>
      <c r="H819" s="12"/>
      <c r="I819" s="13">
        <v>109</v>
      </c>
      <c r="J819" s="14" t="s">
        <v>75</v>
      </c>
    </row>
    <row r="820" spans="1:10" ht="31.2">
      <c r="A820" s="7">
        <v>563315</v>
      </c>
      <c r="B820" s="8" t="s">
        <v>1618</v>
      </c>
      <c r="C820" s="8" t="s">
        <v>1619</v>
      </c>
      <c r="D820" s="20" t="s">
        <v>1620</v>
      </c>
      <c r="E820" s="12"/>
      <c r="F820" s="16" t="s">
        <v>14</v>
      </c>
      <c r="G820" s="11" t="s">
        <v>42</v>
      </c>
      <c r="H820" s="12"/>
      <c r="I820" s="13">
        <v>15</v>
      </c>
      <c r="J820" s="14" t="s">
        <v>75</v>
      </c>
    </row>
    <row r="821" spans="1:10" ht="46.8">
      <c r="A821" s="7">
        <v>586957</v>
      </c>
      <c r="B821" s="8" t="s">
        <v>1621</v>
      </c>
      <c r="C821" s="8" t="s">
        <v>1622</v>
      </c>
      <c r="D821" s="41" t="str">
        <f>HYPERLINK("https://catalog.archives.gov/search?q=M317&amp;f.ancestorNaIds=586957","Compiled Service Records of Confederate Soldiers Who Served in Organizations From the State of Arkansas")</f>
        <v>Compiled Service Records of Confederate Soldiers Who Served in Organizations From the State of Arkansas</v>
      </c>
      <c r="E821" s="11" t="str">
        <f>HYPERLINK("https://www.fold3.com/title/27/civil-war-soldiers-confederate-ar","Fold3.com")</f>
        <v>Fold3.com</v>
      </c>
      <c r="F821" s="16" t="s">
        <v>14</v>
      </c>
      <c r="G821" s="11" t="s">
        <v>42</v>
      </c>
      <c r="H821" s="12"/>
      <c r="I821" s="13">
        <v>109</v>
      </c>
      <c r="J821" s="14" t="s">
        <v>11</v>
      </c>
    </row>
    <row r="822" spans="1:10" ht="46.8">
      <c r="A822" s="7">
        <v>586957</v>
      </c>
      <c r="B822" s="8" t="s">
        <v>1623</v>
      </c>
      <c r="C822" s="8" t="s">
        <v>1624</v>
      </c>
      <c r="D822" s="20" t="s">
        <v>1625</v>
      </c>
      <c r="E822" s="16" t="s">
        <v>222</v>
      </c>
      <c r="F822" s="16" t="s">
        <v>14</v>
      </c>
      <c r="G822" s="11" t="s">
        <v>42</v>
      </c>
      <c r="H822" s="12"/>
      <c r="I822" s="13">
        <v>109</v>
      </c>
      <c r="J822" s="14" t="s">
        <v>75</v>
      </c>
    </row>
    <row r="823" spans="1:10" ht="46.8">
      <c r="A823" s="7">
        <v>586957</v>
      </c>
      <c r="B823" s="8" t="s">
        <v>1626</v>
      </c>
      <c r="C823" s="8" t="s">
        <v>1627</v>
      </c>
      <c r="D823" s="41" t="str">
        <f>HYPERLINK("https://catalog.archives.gov/search?q=M319&amp;f.ancestorNaIds=586957","Compiled Service Records of Confederate Soldiers Who Served in Organizations From the State of Kentucky")</f>
        <v>Compiled Service Records of Confederate Soldiers Who Served in Organizations From the State of Kentucky</v>
      </c>
      <c r="E823" s="11" t="s">
        <v>222</v>
      </c>
      <c r="F823" s="16" t="s">
        <v>14</v>
      </c>
      <c r="G823" s="11" t="s">
        <v>42</v>
      </c>
      <c r="H823" s="12"/>
      <c r="I823" s="13">
        <v>109</v>
      </c>
      <c r="J823" s="14" t="s">
        <v>17</v>
      </c>
    </row>
    <row r="824" spans="1:10" ht="46.8">
      <c r="A824" s="7">
        <v>586957</v>
      </c>
      <c r="B824" s="8" t="s">
        <v>1628</v>
      </c>
      <c r="C824" s="8" t="s">
        <v>1629</v>
      </c>
      <c r="D824" s="41" t="str">
        <f>HYPERLINK("https://catalog.archives.gov/search?q=M320&amp;f.ancestorNaIds=586957","Compiled Service Records of Confederate Soldiers Who Served in Organizations From the State of Louisiana")</f>
        <v>Compiled Service Records of Confederate Soldiers Who Served in Organizations From the State of Louisiana</v>
      </c>
      <c r="E824" s="16" t="s">
        <v>222</v>
      </c>
      <c r="F824" s="16" t="s">
        <v>14</v>
      </c>
      <c r="G824" s="11" t="s">
        <v>42</v>
      </c>
      <c r="H824" s="12"/>
      <c r="I824" s="13">
        <v>109</v>
      </c>
      <c r="J824" s="14" t="s">
        <v>11</v>
      </c>
    </row>
    <row r="825" spans="1:10" ht="46.8">
      <c r="A825" s="7">
        <v>586957</v>
      </c>
      <c r="B825" s="8" t="s">
        <v>1630</v>
      </c>
      <c r="C825" s="8" t="s">
        <v>1631</v>
      </c>
      <c r="D825" s="41" t="str">
        <f>HYPERLINK("https://catalog.archives.gov/search?q=M321&amp;f.ancestorNaIds=586957","Compiled Service Records of Confederate Soldiers Who Served in Organizations From the State of Maryland (Index only)")</f>
        <v>Compiled Service Records of Confederate Soldiers Who Served in Organizations From the State of Maryland (Index only)</v>
      </c>
      <c r="E825" s="16" t="s">
        <v>222</v>
      </c>
      <c r="F825" s="16" t="s">
        <v>14</v>
      </c>
      <c r="G825" s="11" t="s">
        <v>1495</v>
      </c>
      <c r="H825" s="12"/>
      <c r="I825" s="13">
        <v>109</v>
      </c>
      <c r="J825" s="14" t="s">
        <v>17</v>
      </c>
    </row>
    <row r="826" spans="1:10" ht="46.8">
      <c r="A826" s="7">
        <v>586957</v>
      </c>
      <c r="B826" s="8" t="s">
        <v>1632</v>
      </c>
      <c r="C826" s="8" t="s">
        <v>1633</v>
      </c>
      <c r="D826" s="28" t="s">
        <v>1634</v>
      </c>
      <c r="E826" s="16" t="s">
        <v>222</v>
      </c>
      <c r="F826" s="16" t="s">
        <v>14</v>
      </c>
      <c r="G826" s="11" t="s">
        <v>1495</v>
      </c>
      <c r="H826" s="12"/>
      <c r="I826" s="13">
        <v>109</v>
      </c>
      <c r="J826" s="14" t="s">
        <v>17</v>
      </c>
    </row>
    <row r="827" spans="1:10" ht="46.8">
      <c r="A827" s="7">
        <v>586957</v>
      </c>
      <c r="B827" s="8" t="s">
        <v>1635</v>
      </c>
      <c r="C827" s="8" t="s">
        <v>1636</v>
      </c>
      <c r="D827" s="20" t="s">
        <v>1637</v>
      </c>
      <c r="E827" s="16" t="s">
        <v>222</v>
      </c>
      <c r="F827" s="16" t="s">
        <v>14</v>
      </c>
      <c r="G827" s="11" t="s">
        <v>42</v>
      </c>
      <c r="H827" s="12"/>
      <c r="I827" s="13">
        <v>109</v>
      </c>
      <c r="J827" s="14" t="s">
        <v>75</v>
      </c>
    </row>
    <row r="828" spans="1:10" ht="46.8">
      <c r="A828" s="7">
        <v>586957</v>
      </c>
      <c r="B828" s="8" t="s">
        <v>1638</v>
      </c>
      <c r="C828" s="8" t="s">
        <v>1639</v>
      </c>
      <c r="D828" s="41" t="s">
        <v>1640</v>
      </c>
      <c r="E828" s="16" t="s">
        <v>222</v>
      </c>
      <c r="F828" s="16" t="s">
        <v>14</v>
      </c>
      <c r="G828" s="11" t="s">
        <v>42</v>
      </c>
      <c r="H828" s="12"/>
      <c r="I828" s="13">
        <v>109</v>
      </c>
      <c r="J828" s="14" t="s">
        <v>11</v>
      </c>
    </row>
    <row r="829" spans="1:10" ht="46.8">
      <c r="A829" s="7">
        <v>586957</v>
      </c>
      <c r="B829" s="8" t="s">
        <v>1641</v>
      </c>
      <c r="C829" s="8" t="s">
        <v>1642</v>
      </c>
      <c r="D829" s="28" t="s">
        <v>1643</v>
      </c>
      <c r="E829" s="16" t="s">
        <v>222</v>
      </c>
      <c r="F829" s="16" t="s">
        <v>14</v>
      </c>
      <c r="G829" s="11" t="s">
        <v>42</v>
      </c>
      <c r="H829" s="12"/>
      <c r="I829" s="13">
        <v>109</v>
      </c>
      <c r="J829" s="14" t="s">
        <v>11</v>
      </c>
    </row>
    <row r="830" spans="1:10" ht="31.2">
      <c r="A830" s="7">
        <v>301686</v>
      </c>
      <c r="B830" s="8" t="s">
        <v>1644</v>
      </c>
      <c r="C830" s="8" t="s">
        <v>1645</v>
      </c>
      <c r="D830" s="20" t="s">
        <v>1646</v>
      </c>
      <c r="E830" s="16" t="s">
        <v>222</v>
      </c>
      <c r="F830" s="12"/>
      <c r="G830" s="12"/>
      <c r="H830" s="12"/>
      <c r="I830" s="13">
        <v>360</v>
      </c>
      <c r="J830" s="14" t="s">
        <v>75</v>
      </c>
    </row>
    <row r="831" spans="1:10" ht="46.8">
      <c r="A831" s="7">
        <v>3785972</v>
      </c>
      <c r="B831" s="8" t="s">
        <v>1647</v>
      </c>
      <c r="C831" s="8" t="s">
        <v>1648</v>
      </c>
      <c r="D831" s="20" t="s">
        <v>1649</v>
      </c>
      <c r="E831" s="12"/>
      <c r="F831" s="12"/>
      <c r="G831" s="11" t="s">
        <v>42</v>
      </c>
      <c r="H831" s="12"/>
      <c r="I831" s="13">
        <v>36</v>
      </c>
      <c r="J831" s="14" t="s">
        <v>75</v>
      </c>
    </row>
    <row r="832" spans="1:10" ht="31.2">
      <c r="A832" s="7">
        <v>2133278</v>
      </c>
      <c r="B832" s="8" t="s">
        <v>1650</v>
      </c>
      <c r="C832" s="8" t="s">
        <v>1651</v>
      </c>
      <c r="D832" s="41" t="str">
        <f>HYPERLINK("https://catalog.archives.gov/search?q=M345&amp;f.ancestorNaIds=2133278&amp;f.oldScope=online","Union Provost Marshal's File of Papers Relating to Individual Civilians")</f>
        <v>Union Provost Marshal's File of Papers Relating to Individual Civilians</v>
      </c>
      <c r="E832" s="11" t="s">
        <v>222</v>
      </c>
      <c r="F832" s="16" t="s">
        <v>14</v>
      </c>
      <c r="G832" s="11" t="s">
        <v>42</v>
      </c>
      <c r="H832" s="12"/>
      <c r="I832" s="13">
        <v>109</v>
      </c>
      <c r="J832" s="14" t="s">
        <v>17</v>
      </c>
    </row>
    <row r="833" spans="1:10" ht="31.2">
      <c r="A833" s="7">
        <v>2133274</v>
      </c>
      <c r="B833" s="8" t="s">
        <v>1652</v>
      </c>
      <c r="C833" s="8" t="s">
        <v>1653</v>
      </c>
      <c r="D833" s="20" t="s">
        <v>1654</v>
      </c>
      <c r="E833" s="16" t="s">
        <v>222</v>
      </c>
      <c r="F833" s="12"/>
      <c r="G833" s="11" t="s">
        <v>42</v>
      </c>
      <c r="H833" s="12"/>
      <c r="I833" s="13">
        <v>109</v>
      </c>
      <c r="J833" s="14" t="s">
        <v>75</v>
      </c>
    </row>
    <row r="834" spans="1:10" ht="31.2">
      <c r="A834" s="7">
        <v>2133276</v>
      </c>
      <c r="B834" s="8" t="s">
        <v>1655</v>
      </c>
      <c r="C834" s="8" t="s">
        <v>1656</v>
      </c>
      <c r="D834" s="28" t="s">
        <v>1657</v>
      </c>
      <c r="E834" s="11" t="s">
        <v>222</v>
      </c>
      <c r="F834" s="12"/>
      <c r="G834" s="11" t="str">
        <f>HYPERLINK("https://www.familysearch.org/search/catalog/41408?availability=Family%20History%20Library","FamilySearch.org")</f>
        <v>FamilySearch.org</v>
      </c>
      <c r="H834" s="12"/>
      <c r="I834" s="13">
        <v>109</v>
      </c>
      <c r="J834" s="14" t="s">
        <v>11</v>
      </c>
    </row>
    <row r="835" spans="1:10" ht="31.2">
      <c r="A835" s="7">
        <v>2791166</v>
      </c>
      <c r="B835" s="8" t="s">
        <v>1658</v>
      </c>
      <c r="C835" s="8" t="s">
        <v>1659</v>
      </c>
      <c r="D835" s="20" t="s">
        <v>1660</v>
      </c>
      <c r="E835" s="12"/>
      <c r="F835" s="16" t="s">
        <v>14</v>
      </c>
      <c r="G835" s="12"/>
      <c r="H835" s="12"/>
      <c r="I835" s="13">
        <v>29</v>
      </c>
      <c r="J835" s="14" t="s">
        <v>75</v>
      </c>
    </row>
    <row r="836" spans="1:10" ht="31.2">
      <c r="A836" s="7">
        <v>564980</v>
      </c>
      <c r="B836" s="8" t="s">
        <v>1661</v>
      </c>
      <c r="C836" s="8" t="s">
        <v>1662</v>
      </c>
      <c r="D836" s="20" t="s">
        <v>1663</v>
      </c>
      <c r="E836" s="12"/>
      <c r="F836" s="12"/>
      <c r="G836" s="11" t="s">
        <v>42</v>
      </c>
      <c r="H836" s="12"/>
      <c r="I836" s="13">
        <v>36</v>
      </c>
      <c r="J836" s="14" t="s">
        <v>75</v>
      </c>
    </row>
    <row r="837" spans="1:10" ht="31.2">
      <c r="A837" s="7">
        <v>302021</v>
      </c>
      <c r="B837" s="8" t="s">
        <v>1664</v>
      </c>
      <c r="C837" s="8" t="s">
        <v>1665</v>
      </c>
      <c r="D837" s="28" t="s">
        <v>1666</v>
      </c>
      <c r="E837" s="16" t="s">
        <v>222</v>
      </c>
      <c r="F837" s="12"/>
      <c r="G837" s="12"/>
      <c r="H837" s="12"/>
      <c r="I837" s="13">
        <v>59</v>
      </c>
      <c r="J837" s="14" t="s">
        <v>17</v>
      </c>
    </row>
    <row r="838" spans="1:10" ht="31.2">
      <c r="A838" s="7">
        <v>5121373</v>
      </c>
      <c r="B838" s="8" t="s">
        <v>1667</v>
      </c>
      <c r="C838" s="8" t="s">
        <v>1668</v>
      </c>
      <c r="D838" s="28" t="s">
        <v>1669</v>
      </c>
      <c r="E838" s="12"/>
      <c r="F838" s="16" t="s">
        <v>14</v>
      </c>
      <c r="G838" s="12"/>
      <c r="H838" s="12"/>
      <c r="I838" s="13">
        <v>58</v>
      </c>
      <c r="J838" s="14" t="s">
        <v>11</v>
      </c>
    </row>
    <row r="839" spans="1:10" ht="46.8">
      <c r="A839" s="7">
        <v>595144</v>
      </c>
      <c r="B839" s="8" t="s">
        <v>1670</v>
      </c>
      <c r="C839" s="8" t="s">
        <v>1671</v>
      </c>
      <c r="D839" s="20" t="s">
        <v>1672</v>
      </c>
      <c r="E839" s="11" t="s">
        <v>222</v>
      </c>
      <c r="F839" s="12"/>
      <c r="G839" s="12"/>
      <c r="H839" s="12"/>
      <c r="I839" s="13">
        <v>94</v>
      </c>
      <c r="J839" s="14" t="s">
        <v>75</v>
      </c>
    </row>
    <row r="840" spans="1:10" ht="46.8">
      <c r="A840" s="7">
        <v>595144</v>
      </c>
      <c r="B840" s="8" t="s">
        <v>1673</v>
      </c>
      <c r="C840" s="8" t="s">
        <v>1674</v>
      </c>
      <c r="D840" s="28" t="s">
        <v>1675</v>
      </c>
      <c r="E840" s="11" t="s">
        <v>222</v>
      </c>
      <c r="F840" s="12"/>
      <c r="G840" s="12"/>
      <c r="H840" s="12"/>
      <c r="I840" s="13">
        <v>109</v>
      </c>
      <c r="J840" s="14" t="s">
        <v>11</v>
      </c>
    </row>
    <row r="841" spans="1:10" ht="46.8">
      <c r="A841" s="7">
        <v>300398</v>
      </c>
      <c r="B841" s="8" t="s">
        <v>1676</v>
      </c>
      <c r="C841" s="8" t="s">
        <v>1677</v>
      </c>
      <c r="D841" s="15" t="s">
        <v>1678</v>
      </c>
      <c r="E841" s="16" t="s">
        <v>222</v>
      </c>
      <c r="F841" s="16" t="s">
        <v>14</v>
      </c>
      <c r="G841" s="11" t="s">
        <v>1495</v>
      </c>
      <c r="H841" s="12"/>
      <c r="I841" s="13">
        <v>94</v>
      </c>
      <c r="J841" s="14" t="s">
        <v>11</v>
      </c>
    </row>
    <row r="842" spans="1:10" ht="46.8">
      <c r="A842" s="7">
        <v>654530</v>
      </c>
      <c r="B842" s="8" t="s">
        <v>1679</v>
      </c>
      <c r="C842" s="8" t="s">
        <v>1680</v>
      </c>
      <c r="D842" s="9" t="s">
        <v>1681</v>
      </c>
      <c r="E842" s="11" t="s">
        <v>222</v>
      </c>
      <c r="F842" s="12"/>
      <c r="G842" s="12"/>
      <c r="H842" s="12"/>
      <c r="I842" s="13">
        <v>94</v>
      </c>
      <c r="J842" s="14" t="s">
        <v>11</v>
      </c>
    </row>
    <row r="843" spans="1:10" ht="46.8">
      <c r="A843" s="7">
        <v>300398</v>
      </c>
      <c r="B843" s="8" t="s">
        <v>1682</v>
      </c>
      <c r="C843" s="8" t="s">
        <v>1683</v>
      </c>
      <c r="D843" s="9" t="s">
        <v>1684</v>
      </c>
      <c r="E843" s="11" t="s">
        <v>222</v>
      </c>
      <c r="F843" s="16" t="s">
        <v>14</v>
      </c>
      <c r="G843" s="11" t="s">
        <v>42</v>
      </c>
      <c r="H843" s="12"/>
      <c r="I843" s="13">
        <v>94</v>
      </c>
      <c r="J843" s="14" t="s">
        <v>11</v>
      </c>
    </row>
    <row r="844" spans="1:10" ht="46.8">
      <c r="A844" s="7">
        <v>300398</v>
      </c>
      <c r="B844" s="8" t="s">
        <v>1685</v>
      </c>
      <c r="C844" s="8" t="s">
        <v>1686</v>
      </c>
      <c r="D844" s="9" t="s">
        <v>1687</v>
      </c>
      <c r="E844" s="11" t="s">
        <v>222</v>
      </c>
      <c r="F844" s="16" t="s">
        <v>14</v>
      </c>
      <c r="G844" s="11" t="s">
        <v>42</v>
      </c>
      <c r="H844" s="12"/>
      <c r="I844" s="13">
        <v>94</v>
      </c>
      <c r="J844" s="14" t="s">
        <v>11</v>
      </c>
    </row>
    <row r="845" spans="1:10" ht="46.8">
      <c r="A845" s="7">
        <v>300398</v>
      </c>
      <c r="B845" s="8" t="s">
        <v>1688</v>
      </c>
      <c r="C845" s="8" t="s">
        <v>1689</v>
      </c>
      <c r="D845" s="9" t="s">
        <v>1690</v>
      </c>
      <c r="E845" s="11" t="str">
        <f>HYPERLINK("https://www.fold3.com/title/50/civil-war-soldiers-union-ky","Fold3.com")</f>
        <v>Fold3.com</v>
      </c>
      <c r="F845" s="16" t="s">
        <v>14</v>
      </c>
      <c r="G845" s="11" t="s">
        <v>42</v>
      </c>
      <c r="H845" s="12"/>
      <c r="I845" s="13">
        <v>94</v>
      </c>
      <c r="J845" s="14" t="s">
        <v>11</v>
      </c>
    </row>
    <row r="846" spans="1:10" ht="46.8">
      <c r="A846" s="7">
        <v>300398</v>
      </c>
      <c r="B846" s="8" t="s">
        <v>1691</v>
      </c>
      <c r="C846" s="8" t="s">
        <v>1692</v>
      </c>
      <c r="D846" s="9" t="s">
        <v>1693</v>
      </c>
      <c r="E846" s="11" t="s">
        <v>222</v>
      </c>
      <c r="F846" s="16" t="s">
        <v>14</v>
      </c>
      <c r="G846" s="11" t="s">
        <v>42</v>
      </c>
      <c r="H846" s="12"/>
      <c r="I846" s="13">
        <v>94</v>
      </c>
      <c r="J846" s="14" t="s">
        <v>11</v>
      </c>
    </row>
    <row r="847" spans="1:10" ht="46.8">
      <c r="A847" s="7">
        <v>300398</v>
      </c>
      <c r="B847" s="8" t="s">
        <v>1694</v>
      </c>
      <c r="C847" s="8" t="s">
        <v>1695</v>
      </c>
      <c r="D847" s="9" t="s">
        <v>1696</v>
      </c>
      <c r="E847" s="16" t="s">
        <v>222</v>
      </c>
      <c r="F847" s="16" t="s">
        <v>14</v>
      </c>
      <c r="G847" s="11" t="s">
        <v>42</v>
      </c>
      <c r="H847" s="12"/>
      <c r="I847" s="13">
        <v>94</v>
      </c>
      <c r="J847" s="14" t="s">
        <v>11</v>
      </c>
    </row>
    <row r="848" spans="1:10" ht="46.8">
      <c r="A848" s="7">
        <v>300398</v>
      </c>
      <c r="B848" s="8" t="s">
        <v>1697</v>
      </c>
      <c r="C848" s="8" t="s">
        <v>1698</v>
      </c>
      <c r="D848" s="9" t="s">
        <v>1699</v>
      </c>
      <c r="E848" s="11" t="s">
        <v>222</v>
      </c>
      <c r="F848" s="16" t="s">
        <v>14</v>
      </c>
      <c r="G848" s="11" t="s">
        <v>42</v>
      </c>
      <c r="H848" s="12"/>
      <c r="I848" s="13">
        <v>94</v>
      </c>
      <c r="J848" s="14" t="s">
        <v>11</v>
      </c>
    </row>
    <row r="849" spans="1:10" ht="46.8">
      <c r="A849" s="7">
        <v>300398</v>
      </c>
      <c r="B849" s="8" t="s">
        <v>1700</v>
      </c>
      <c r="C849" s="8" t="s">
        <v>1701</v>
      </c>
      <c r="D849" s="9" t="s">
        <v>1702</v>
      </c>
      <c r="E849" s="11" t="s">
        <v>222</v>
      </c>
      <c r="F849" s="16" t="s">
        <v>14</v>
      </c>
      <c r="G849" s="11" t="s">
        <v>42</v>
      </c>
      <c r="H849" s="12"/>
      <c r="I849" s="13">
        <v>94</v>
      </c>
      <c r="J849" s="14" t="s">
        <v>11</v>
      </c>
    </row>
    <row r="850" spans="1:10" ht="46.8">
      <c r="A850" s="7">
        <v>300398</v>
      </c>
      <c r="B850" s="8" t="s">
        <v>1703</v>
      </c>
      <c r="C850" s="8" t="s">
        <v>1704</v>
      </c>
      <c r="D850" s="9" t="s">
        <v>1705</v>
      </c>
      <c r="E850" s="11" t="s">
        <v>222</v>
      </c>
      <c r="F850" s="16" t="s">
        <v>14</v>
      </c>
      <c r="G850" s="11" t="s">
        <v>42</v>
      </c>
      <c r="H850" s="12"/>
      <c r="I850" s="13">
        <v>94</v>
      </c>
      <c r="J850" s="14" t="s">
        <v>11</v>
      </c>
    </row>
    <row r="851" spans="1:10" ht="46.8">
      <c r="A851" s="7">
        <v>300398</v>
      </c>
      <c r="B851" s="8" t="s">
        <v>1706</v>
      </c>
      <c r="C851" s="8" t="s">
        <v>1707</v>
      </c>
      <c r="D851" s="9" t="s">
        <v>1708</v>
      </c>
      <c r="E851" s="11" t="str">
        <f>HYPERLINK("https://www.fold3.com/title/49/civil-war-soldiers-union-ga","Fold3.com")</f>
        <v>Fold3.com</v>
      </c>
      <c r="F851" s="16" t="s">
        <v>14</v>
      </c>
      <c r="G851" s="11" t="s">
        <v>42</v>
      </c>
      <c r="H851" s="12"/>
      <c r="I851" s="13">
        <v>94</v>
      </c>
      <c r="J851" s="14" t="s">
        <v>11</v>
      </c>
    </row>
    <row r="852" spans="1:10" ht="46.8">
      <c r="A852" s="7">
        <v>300398</v>
      </c>
      <c r="B852" s="8" t="s">
        <v>1709</v>
      </c>
      <c r="C852" s="8" t="s">
        <v>1710</v>
      </c>
      <c r="D852" s="9" t="s">
        <v>1711</v>
      </c>
      <c r="E852" s="16" t="s">
        <v>222</v>
      </c>
      <c r="F852" s="16" t="s">
        <v>14</v>
      </c>
      <c r="G852" s="11" t="s">
        <v>1495</v>
      </c>
      <c r="H852" s="12"/>
      <c r="I852" s="13">
        <v>94</v>
      </c>
      <c r="J852" s="14" t="s">
        <v>11</v>
      </c>
    </row>
    <row r="853" spans="1:10" ht="46.8">
      <c r="A853" s="7">
        <v>300398</v>
      </c>
      <c r="B853" s="8" t="s">
        <v>1712</v>
      </c>
      <c r="C853" s="8" t="s">
        <v>1713</v>
      </c>
      <c r="D853" s="9" t="s">
        <v>1714</v>
      </c>
      <c r="E853" s="11" t="str">
        <f>HYPERLINK("https://www.fold3.com/title/51/civil-war-soldiers-union-mo","Fold3.com")</f>
        <v>Fold3.com</v>
      </c>
      <c r="F853" s="16" t="s">
        <v>14</v>
      </c>
      <c r="G853" s="11" t="s">
        <v>1495</v>
      </c>
      <c r="H853" s="12"/>
      <c r="I853" s="13">
        <v>94</v>
      </c>
      <c r="J853" s="14" t="s">
        <v>11</v>
      </c>
    </row>
    <row r="854" spans="1:10" ht="31.2">
      <c r="A854" s="7">
        <v>2353580</v>
      </c>
      <c r="B854" s="8" t="s">
        <v>1715</v>
      </c>
      <c r="C854" s="8" t="s">
        <v>1716</v>
      </c>
      <c r="D854" s="20" t="s">
        <v>1717</v>
      </c>
      <c r="E854" s="12"/>
      <c r="F854" s="16" t="s">
        <v>14</v>
      </c>
      <c r="G854" s="11" t="s">
        <v>42</v>
      </c>
      <c r="H854" s="12"/>
      <c r="I854" s="13">
        <v>29</v>
      </c>
      <c r="J854" s="14" t="s">
        <v>75</v>
      </c>
    </row>
    <row r="855" spans="1:10" ht="31.2">
      <c r="A855" s="7">
        <v>2133278</v>
      </c>
      <c r="B855" s="8" t="s">
        <v>1718</v>
      </c>
      <c r="C855" s="8" t="s">
        <v>1719</v>
      </c>
      <c r="D855" s="20" t="s">
        <v>1720</v>
      </c>
      <c r="E855" s="12"/>
      <c r="F855" s="12"/>
      <c r="G855" s="11" t="s">
        <v>42</v>
      </c>
      <c r="H855" s="12"/>
      <c r="I855" s="13">
        <v>109</v>
      </c>
      <c r="J855" s="14" t="s">
        <v>75</v>
      </c>
    </row>
    <row r="856" spans="1:10" ht="31.2">
      <c r="A856" s="33" t="s">
        <v>337</v>
      </c>
      <c r="B856" s="34" t="s">
        <v>1721</v>
      </c>
      <c r="C856" s="34" t="s">
        <v>1722</v>
      </c>
      <c r="D856" s="35" t="s">
        <v>1723</v>
      </c>
      <c r="E856" s="36"/>
      <c r="F856" s="53" t="s">
        <v>14</v>
      </c>
      <c r="G856" s="52" t="s">
        <v>42</v>
      </c>
      <c r="H856" s="36"/>
      <c r="I856" s="38">
        <v>36</v>
      </c>
      <c r="J856" s="39" t="s">
        <v>75</v>
      </c>
    </row>
    <row r="857" spans="1:10" ht="46.8">
      <c r="A857" s="7">
        <v>300398</v>
      </c>
      <c r="B857" s="8" t="s">
        <v>1724</v>
      </c>
      <c r="C857" s="8" t="s">
        <v>1725</v>
      </c>
      <c r="D857" s="9" t="s">
        <v>1726</v>
      </c>
      <c r="E857" s="11" t="s">
        <v>222</v>
      </c>
      <c r="F857" s="16" t="s">
        <v>14</v>
      </c>
      <c r="G857" s="11" t="s">
        <v>42</v>
      </c>
      <c r="H857" s="12"/>
      <c r="I857" s="13">
        <v>94</v>
      </c>
      <c r="J857" s="14" t="s">
        <v>11</v>
      </c>
    </row>
    <row r="858" spans="1:10" ht="46.8">
      <c r="A858" s="7">
        <v>598246</v>
      </c>
      <c r="B858" s="8" t="s">
        <v>1727</v>
      </c>
      <c r="C858" s="8" t="s">
        <v>1728</v>
      </c>
      <c r="D858" s="20" t="s">
        <v>1729</v>
      </c>
      <c r="E858" s="12"/>
      <c r="F858" s="16" t="s">
        <v>14</v>
      </c>
      <c r="G858" s="11" t="s">
        <v>42</v>
      </c>
      <c r="H858" s="11" t="s">
        <v>1730</v>
      </c>
      <c r="I858" s="13">
        <v>29</v>
      </c>
      <c r="J858" s="14" t="s">
        <v>75</v>
      </c>
    </row>
    <row r="859" spans="1:10" ht="46.8">
      <c r="A859" s="7" t="s">
        <v>1731</v>
      </c>
      <c r="B859" s="8" t="s">
        <v>1732</v>
      </c>
      <c r="C859" s="8" t="s">
        <v>1733</v>
      </c>
      <c r="D859" s="41" t="str">
        <f>HYPERLINK("https://catalog.archives.gov/search?q=M433&amp;f.level=fileunit&amp;f.oldScope=online&amp;f.recordGroupNoCollectionId=21","Records of the U.S. District Court for the District of Columbia Relating to Slaves")</f>
        <v>Records of the U.S. District Court for the District of Columbia Relating to Slaves</v>
      </c>
      <c r="E859" s="11" t="s">
        <v>222</v>
      </c>
      <c r="F859" s="16" t="s">
        <v>14</v>
      </c>
      <c r="G859" s="11" t="str">
        <f t="shared" ref="G859:G860" si="37">HYPERLINK("https://www.familysearch.org/search/collection/2515818","FamilySearch.org")</f>
        <v>FamilySearch.org</v>
      </c>
      <c r="H859" s="12"/>
      <c r="I859" s="13">
        <v>21</v>
      </c>
      <c r="J859" s="14" t="s">
        <v>11</v>
      </c>
    </row>
    <row r="860" spans="1:10" ht="46.8">
      <c r="A860" s="7">
        <v>6277088</v>
      </c>
      <c r="B860" s="8" t="s">
        <v>1734</v>
      </c>
      <c r="C860" s="8" t="s">
        <v>1735</v>
      </c>
      <c r="D860" s="15" t="s">
        <v>1736</v>
      </c>
      <c r="E860" s="12"/>
      <c r="F860" s="16" t="s">
        <v>14</v>
      </c>
      <c r="G860" s="11" t="str">
        <f t="shared" si="37"/>
        <v>FamilySearch.org</v>
      </c>
      <c r="H860" s="12"/>
      <c r="I860" s="13">
        <v>21</v>
      </c>
      <c r="J860" s="14" t="s">
        <v>11</v>
      </c>
    </row>
    <row r="861" spans="1:10" ht="45.6">
      <c r="A861" s="7">
        <v>300398</v>
      </c>
      <c r="B861" s="8" t="s">
        <v>1737</v>
      </c>
      <c r="C861" s="8" t="s">
        <v>1738</v>
      </c>
      <c r="D861" s="54" t="s">
        <v>1739</v>
      </c>
      <c r="E861" s="11" t="s">
        <v>222</v>
      </c>
      <c r="F861" s="16" t="s">
        <v>14</v>
      </c>
      <c r="G861" s="11" t="s">
        <v>42</v>
      </c>
      <c r="H861" s="12"/>
      <c r="I861" s="13">
        <v>94</v>
      </c>
      <c r="J861" s="14" t="s">
        <v>17</v>
      </c>
    </row>
    <row r="862" spans="1:10" ht="46.8">
      <c r="A862" s="7">
        <v>302045</v>
      </c>
      <c r="B862" s="8" t="s">
        <v>1740</v>
      </c>
      <c r="C862" s="8" t="s">
        <v>1741</v>
      </c>
      <c r="D862" s="28" t="s">
        <v>1742</v>
      </c>
      <c r="E862" s="11" t="str">
        <f>HYPERLINK("https://www.fold3.com/title/14/board-of-commissioners-emancipation-of-slaves-in-dc","Fold3.com")</f>
        <v>Fold3.com</v>
      </c>
      <c r="F862" s="16" t="s">
        <v>14</v>
      </c>
      <c r="G862" s="11" t="str">
        <f>HYPERLINK("https://www.familysearch.org/search/collection/2515818","FamilySearch.org")</f>
        <v>FamilySearch.org</v>
      </c>
      <c r="H862" s="12"/>
      <c r="I862" s="13">
        <v>217</v>
      </c>
      <c r="J862" s="14" t="s">
        <v>11</v>
      </c>
    </row>
    <row r="863" spans="1:10" ht="46.8">
      <c r="A863" s="7">
        <v>654530</v>
      </c>
      <c r="B863" s="8" t="s">
        <v>1743</v>
      </c>
      <c r="C863" s="8" t="s">
        <v>1744</v>
      </c>
      <c r="D863" s="20" t="s">
        <v>1745</v>
      </c>
      <c r="E863" s="11" t="s">
        <v>222</v>
      </c>
      <c r="F863" s="12"/>
      <c r="G863" s="12"/>
      <c r="H863" s="12"/>
      <c r="I863" s="13">
        <v>94</v>
      </c>
      <c r="J863" s="14" t="s">
        <v>75</v>
      </c>
    </row>
    <row r="864" spans="1:10" ht="46.8">
      <c r="A864" s="7">
        <v>654530</v>
      </c>
      <c r="B864" s="8" t="s">
        <v>1746</v>
      </c>
      <c r="C864" s="8" t="s">
        <v>1747</v>
      </c>
      <c r="D864" s="9" t="s">
        <v>1748</v>
      </c>
      <c r="E864" s="11" t="s">
        <v>222</v>
      </c>
      <c r="F864" s="12"/>
      <c r="G864" s="12"/>
      <c r="H864" s="12"/>
      <c r="I864" s="13">
        <v>94</v>
      </c>
      <c r="J864" s="14" t="s">
        <v>11</v>
      </c>
    </row>
    <row r="865" spans="1:10" ht="46.8">
      <c r="A865" s="7">
        <v>654530</v>
      </c>
      <c r="B865" s="8" t="s">
        <v>1749</v>
      </c>
      <c r="C865" s="8" t="s">
        <v>1750</v>
      </c>
      <c r="D865" s="20" t="s">
        <v>1751</v>
      </c>
      <c r="E865" s="11" t="s">
        <v>222</v>
      </c>
      <c r="F865" s="12"/>
      <c r="G865" s="12"/>
      <c r="H865" s="12"/>
      <c r="I865" s="13">
        <v>94</v>
      </c>
      <c r="J865" s="14" t="s">
        <v>75</v>
      </c>
    </row>
    <row r="866" spans="1:10" ht="46.8">
      <c r="A866" s="7">
        <v>654530</v>
      </c>
      <c r="B866" s="8" t="s">
        <v>1752</v>
      </c>
      <c r="C866" s="8" t="s">
        <v>1753</v>
      </c>
      <c r="D866" s="9" t="s">
        <v>1754</v>
      </c>
      <c r="E866" s="11" t="s">
        <v>222</v>
      </c>
      <c r="F866" s="12"/>
      <c r="G866" s="12"/>
      <c r="H866" s="12"/>
      <c r="I866" s="13">
        <v>94</v>
      </c>
      <c r="J866" s="14" t="s">
        <v>11</v>
      </c>
    </row>
    <row r="867" spans="1:10" ht="46.8">
      <c r="A867" s="7">
        <v>654530</v>
      </c>
      <c r="B867" s="8" t="s">
        <v>1755</v>
      </c>
      <c r="C867" s="8" t="s">
        <v>1756</v>
      </c>
      <c r="D867" s="9" t="s">
        <v>1757</v>
      </c>
      <c r="E867" s="11" t="s">
        <v>222</v>
      </c>
      <c r="F867" s="12"/>
      <c r="G867" s="12"/>
      <c r="H867" s="12"/>
      <c r="I867" s="13">
        <v>94</v>
      </c>
      <c r="J867" s="14" t="s">
        <v>17</v>
      </c>
    </row>
    <row r="868" spans="1:10" ht="46.8">
      <c r="A868" s="7">
        <v>654530</v>
      </c>
      <c r="B868" s="8" t="s">
        <v>1758</v>
      </c>
      <c r="C868" s="8" t="s">
        <v>1759</v>
      </c>
      <c r="D868" s="9" t="s">
        <v>1760</v>
      </c>
      <c r="E868" s="11" t="s">
        <v>222</v>
      </c>
      <c r="F868" s="12"/>
      <c r="G868" s="12"/>
      <c r="H868" s="12"/>
      <c r="I868" s="13">
        <v>94</v>
      </c>
      <c r="J868" s="14" t="s">
        <v>17</v>
      </c>
    </row>
    <row r="869" spans="1:10" ht="46.8">
      <c r="A869" s="7">
        <v>654530</v>
      </c>
      <c r="B869" s="8" t="s">
        <v>1761</v>
      </c>
      <c r="C869" s="8" t="s">
        <v>1762</v>
      </c>
      <c r="D869" s="9" t="s">
        <v>1763</v>
      </c>
      <c r="E869" s="11" t="s">
        <v>222</v>
      </c>
      <c r="F869" s="12"/>
      <c r="G869" s="12"/>
      <c r="H869" s="12"/>
      <c r="I869" s="13">
        <v>94</v>
      </c>
      <c r="J869" s="14" t="s">
        <v>11</v>
      </c>
    </row>
    <row r="870" spans="1:10" ht="46.8">
      <c r="A870" s="7">
        <v>654530</v>
      </c>
      <c r="B870" s="8" t="s">
        <v>1764</v>
      </c>
      <c r="C870" s="8" t="s">
        <v>1765</v>
      </c>
      <c r="D870" s="9" t="s">
        <v>1766</v>
      </c>
      <c r="E870" s="11" t="s">
        <v>222</v>
      </c>
      <c r="F870" s="12"/>
      <c r="G870" s="12"/>
      <c r="H870" s="12"/>
      <c r="I870" s="13">
        <v>94</v>
      </c>
      <c r="J870" s="14" t="s">
        <v>11</v>
      </c>
    </row>
    <row r="871" spans="1:10" ht="46.8">
      <c r="A871" s="7">
        <v>654530</v>
      </c>
      <c r="B871" s="8" t="s">
        <v>1767</v>
      </c>
      <c r="C871" s="8" t="s">
        <v>1768</v>
      </c>
      <c r="D871" s="9" t="s">
        <v>1769</v>
      </c>
      <c r="E871" s="11" t="s">
        <v>222</v>
      </c>
      <c r="F871" s="12"/>
      <c r="G871" s="12"/>
      <c r="H871" s="12"/>
      <c r="I871" s="13">
        <v>94</v>
      </c>
      <c r="J871" s="14" t="s">
        <v>11</v>
      </c>
    </row>
    <row r="872" spans="1:10" ht="46.8">
      <c r="A872" s="7">
        <v>654530</v>
      </c>
      <c r="B872" s="8" t="s">
        <v>1770</v>
      </c>
      <c r="C872" s="8" t="s">
        <v>1771</v>
      </c>
      <c r="D872" s="9" t="s">
        <v>1772</v>
      </c>
      <c r="E872" s="11" t="s">
        <v>222</v>
      </c>
      <c r="F872" s="12"/>
      <c r="G872" s="12"/>
      <c r="H872" s="12"/>
      <c r="I872" s="13">
        <v>94</v>
      </c>
      <c r="J872" s="14" t="s">
        <v>11</v>
      </c>
    </row>
    <row r="873" spans="1:10" ht="46.8">
      <c r="A873" s="7">
        <v>654530</v>
      </c>
      <c r="B873" s="8" t="s">
        <v>1773</v>
      </c>
      <c r="C873" s="8" t="s">
        <v>1774</v>
      </c>
      <c r="D873" s="9" t="s">
        <v>1775</v>
      </c>
      <c r="E873" s="11" t="s">
        <v>222</v>
      </c>
      <c r="F873" s="12"/>
      <c r="G873" s="12"/>
      <c r="H873" s="12"/>
      <c r="I873" s="13">
        <v>94</v>
      </c>
      <c r="J873" s="14" t="s">
        <v>11</v>
      </c>
    </row>
    <row r="874" spans="1:10" ht="46.8">
      <c r="A874" s="7">
        <v>654530</v>
      </c>
      <c r="B874" s="8" t="s">
        <v>1776</v>
      </c>
      <c r="C874" s="8" t="s">
        <v>1777</v>
      </c>
      <c r="D874" s="9" t="s">
        <v>1778</v>
      </c>
      <c r="E874" s="11" t="s">
        <v>222</v>
      </c>
      <c r="F874" s="12"/>
      <c r="G874" s="12"/>
      <c r="H874" s="12"/>
      <c r="I874" s="13">
        <v>94</v>
      </c>
      <c r="J874" s="14" t="s">
        <v>11</v>
      </c>
    </row>
    <row r="875" spans="1:10" ht="62.4">
      <c r="A875" s="7">
        <v>654530</v>
      </c>
      <c r="B875" s="8" t="s">
        <v>1779</v>
      </c>
      <c r="C875" s="8" t="s">
        <v>1780</v>
      </c>
      <c r="D875" s="9" t="s">
        <v>1781</v>
      </c>
      <c r="E875" s="11" t="s">
        <v>222</v>
      </c>
      <c r="F875" s="12"/>
      <c r="G875" s="12"/>
      <c r="H875" s="12"/>
      <c r="I875" s="13">
        <v>94</v>
      </c>
      <c r="J875" s="14" t="s">
        <v>11</v>
      </c>
    </row>
    <row r="876" spans="1:10" ht="46.8">
      <c r="A876" s="7">
        <v>654530</v>
      </c>
      <c r="B876" s="8" t="s">
        <v>1782</v>
      </c>
      <c r="C876" s="8" t="s">
        <v>1783</v>
      </c>
      <c r="D876" s="9" t="s">
        <v>1784</v>
      </c>
      <c r="E876" s="11" t="s">
        <v>222</v>
      </c>
      <c r="F876" s="12"/>
      <c r="G876" s="12"/>
      <c r="H876" s="12"/>
      <c r="I876" s="13">
        <v>94</v>
      </c>
      <c r="J876" s="14" t="s">
        <v>11</v>
      </c>
    </row>
    <row r="877" spans="1:10" ht="46.8">
      <c r="A877" s="7">
        <v>654530</v>
      </c>
      <c r="B877" s="8" t="s">
        <v>1785</v>
      </c>
      <c r="C877" s="8" t="s">
        <v>1786</v>
      </c>
      <c r="D877" s="9" t="s">
        <v>1787</v>
      </c>
      <c r="E877" s="11" t="s">
        <v>222</v>
      </c>
      <c r="F877" s="12"/>
      <c r="G877" s="12"/>
      <c r="H877" s="12"/>
      <c r="I877" s="13">
        <v>94</v>
      </c>
      <c r="J877" s="14" t="s">
        <v>11</v>
      </c>
    </row>
    <row r="878" spans="1:10" ht="46.8">
      <c r="A878" s="7">
        <v>654530</v>
      </c>
      <c r="B878" s="8" t="s">
        <v>1788</v>
      </c>
      <c r="C878" s="8" t="s">
        <v>1789</v>
      </c>
      <c r="D878" s="9" t="s">
        <v>1790</v>
      </c>
      <c r="E878" s="11" t="s">
        <v>222</v>
      </c>
      <c r="F878" s="12"/>
      <c r="G878" s="12"/>
      <c r="H878" s="12"/>
      <c r="I878" s="13">
        <v>94</v>
      </c>
      <c r="J878" s="14" t="s">
        <v>11</v>
      </c>
    </row>
    <row r="879" spans="1:10" ht="46.8">
      <c r="A879" s="7">
        <v>654530</v>
      </c>
      <c r="B879" s="8" t="s">
        <v>1791</v>
      </c>
      <c r="C879" s="8" t="s">
        <v>1792</v>
      </c>
      <c r="D879" s="9" t="s">
        <v>1793</v>
      </c>
      <c r="E879" s="11" t="s">
        <v>222</v>
      </c>
      <c r="F879" s="12"/>
      <c r="G879" s="12"/>
      <c r="H879" s="12"/>
      <c r="I879" s="13">
        <v>94</v>
      </c>
      <c r="J879" s="14" t="s">
        <v>11</v>
      </c>
    </row>
    <row r="880" spans="1:10" ht="46.8">
      <c r="A880" s="7">
        <v>654530</v>
      </c>
      <c r="B880" s="8" t="s">
        <v>1794</v>
      </c>
      <c r="C880" s="8" t="s">
        <v>1795</v>
      </c>
      <c r="D880" s="20" t="s">
        <v>1796</v>
      </c>
      <c r="E880" s="11" t="s">
        <v>222</v>
      </c>
      <c r="F880" s="12"/>
      <c r="G880" s="12"/>
      <c r="H880" s="12"/>
      <c r="I880" s="13">
        <v>94</v>
      </c>
      <c r="J880" s="14" t="s">
        <v>75</v>
      </c>
    </row>
    <row r="881" spans="1:10" ht="46.8">
      <c r="A881" s="7">
        <v>654530</v>
      </c>
      <c r="B881" s="8" t="s">
        <v>1797</v>
      </c>
      <c r="C881" s="8" t="s">
        <v>1798</v>
      </c>
      <c r="D881" s="9" t="s">
        <v>1799</v>
      </c>
      <c r="E881" s="11" t="s">
        <v>222</v>
      </c>
      <c r="F881" s="12"/>
      <c r="G881" s="12"/>
      <c r="H881" s="12"/>
      <c r="I881" s="13">
        <v>94</v>
      </c>
      <c r="J881" s="14" t="s">
        <v>11</v>
      </c>
    </row>
    <row r="882" spans="1:10" ht="62.4">
      <c r="A882" s="7">
        <v>654530</v>
      </c>
      <c r="B882" s="8" t="s">
        <v>1800</v>
      </c>
      <c r="C882" s="8" t="s">
        <v>1801</v>
      </c>
      <c r="D882" s="20" t="s">
        <v>1802</v>
      </c>
      <c r="E882" s="11" t="s">
        <v>222</v>
      </c>
      <c r="F882" s="12"/>
      <c r="G882" s="12"/>
      <c r="H882" s="12"/>
      <c r="I882" s="13">
        <v>94</v>
      </c>
      <c r="J882" s="14" t="s">
        <v>75</v>
      </c>
    </row>
    <row r="883" spans="1:10" ht="46.8">
      <c r="A883" s="7">
        <v>654530</v>
      </c>
      <c r="B883" s="8" t="s">
        <v>1803</v>
      </c>
      <c r="C883" s="8" t="s">
        <v>1804</v>
      </c>
      <c r="D883" s="9" t="s">
        <v>1805</v>
      </c>
      <c r="E883" s="11" t="s">
        <v>222</v>
      </c>
      <c r="F883" s="12"/>
      <c r="G883" s="12"/>
      <c r="H883" s="12"/>
      <c r="I883" s="13">
        <v>94</v>
      </c>
      <c r="J883" s="14" t="s">
        <v>11</v>
      </c>
    </row>
    <row r="884" spans="1:10" ht="31.2">
      <c r="A884" s="7">
        <v>300368</v>
      </c>
      <c r="B884" s="8" t="s">
        <v>1806</v>
      </c>
      <c r="C884" s="8" t="s">
        <v>1807</v>
      </c>
      <c r="D884" s="41" t="str">
        <f>HYPERLINK("https://catalog.archives.gov/search?q=M566&amp;f.ancestorNaIds=300368","Letters Received By The Office Of The Adjutant General, 1805-1821")</f>
        <v>Letters Received By The Office Of The Adjutant General, 1805-1821</v>
      </c>
      <c r="E884" s="11" t="s">
        <v>222</v>
      </c>
      <c r="F884" s="12"/>
      <c r="G884" s="12"/>
      <c r="H884" s="12"/>
      <c r="I884" s="13">
        <v>94</v>
      </c>
      <c r="J884" s="14" t="s">
        <v>11</v>
      </c>
    </row>
    <row r="885" spans="1:10" ht="31.2">
      <c r="A885" s="7">
        <v>300368</v>
      </c>
      <c r="B885" s="8" t="s">
        <v>1808</v>
      </c>
      <c r="C885" s="8" t="s">
        <v>1809</v>
      </c>
      <c r="D885" s="28" t="s">
        <v>1810</v>
      </c>
      <c r="E885" s="11" t="s">
        <v>222</v>
      </c>
      <c r="F885" s="12"/>
      <c r="G885" s="12"/>
      <c r="H885" s="12"/>
      <c r="I885" s="13">
        <v>94</v>
      </c>
      <c r="J885" s="14" t="s">
        <v>11</v>
      </c>
    </row>
    <row r="886" spans="1:10" ht="46.8">
      <c r="A886" s="7">
        <v>1078738</v>
      </c>
      <c r="B886" s="8" t="s">
        <v>1811</v>
      </c>
      <c r="C886" s="8" t="s">
        <v>1812</v>
      </c>
      <c r="D886" s="41" t="s">
        <v>1813</v>
      </c>
      <c r="E886" s="16" t="s">
        <v>222</v>
      </c>
      <c r="F886" s="12"/>
      <c r="G886" s="12"/>
      <c r="H886" s="12"/>
      <c r="I886" s="13">
        <v>59</v>
      </c>
      <c r="J886" s="14" t="s">
        <v>11</v>
      </c>
    </row>
    <row r="887" spans="1:10" ht="31.2">
      <c r="A887" s="57">
        <v>300341</v>
      </c>
      <c r="B887" s="8" t="s">
        <v>1814</v>
      </c>
      <c r="C887" s="8" t="s">
        <v>1815</v>
      </c>
      <c r="D887" s="30" t="s">
        <v>1816</v>
      </c>
      <c r="E887" s="12"/>
      <c r="F887" s="12"/>
      <c r="G887" s="58" t="s">
        <v>1817</v>
      </c>
      <c r="H887" s="59"/>
      <c r="I887" s="13">
        <v>75</v>
      </c>
      <c r="J887" s="14" t="s">
        <v>75</v>
      </c>
    </row>
    <row r="888" spans="1:10" ht="62.4">
      <c r="A888" s="33" t="s">
        <v>337</v>
      </c>
      <c r="B888" s="34" t="s">
        <v>1818</v>
      </c>
      <c r="C888" s="34" t="s">
        <v>1819</v>
      </c>
      <c r="D888" s="35" t="s">
        <v>1820</v>
      </c>
      <c r="E888" s="36"/>
      <c r="F888" s="53" t="s">
        <v>14</v>
      </c>
      <c r="G888" s="36"/>
      <c r="H888" s="36"/>
      <c r="I888" s="38">
        <v>36</v>
      </c>
      <c r="J888" s="39" t="s">
        <v>75</v>
      </c>
    </row>
    <row r="889" spans="1:10" ht="31.2">
      <c r="A889" s="33" t="s">
        <v>337</v>
      </c>
      <c r="B889" s="34" t="s">
        <v>1821</v>
      </c>
      <c r="C889" s="34" t="s">
        <v>1822</v>
      </c>
      <c r="D889" s="35" t="s">
        <v>1823</v>
      </c>
      <c r="E889" s="36"/>
      <c r="F889" s="53" t="s">
        <v>14</v>
      </c>
      <c r="G889" s="36"/>
      <c r="H889" s="36"/>
      <c r="I889" s="38">
        <v>59</v>
      </c>
      <c r="J889" s="39" t="s">
        <v>75</v>
      </c>
    </row>
    <row r="890" spans="1:10" ht="31.2">
      <c r="A890" s="7">
        <v>2353570</v>
      </c>
      <c r="B890" s="8" t="s">
        <v>1824</v>
      </c>
      <c r="C890" s="8" t="s">
        <v>1825</v>
      </c>
      <c r="D890" s="20" t="s">
        <v>1826</v>
      </c>
      <c r="E890" s="12"/>
      <c r="F890" s="16" t="s">
        <v>14</v>
      </c>
      <c r="G890" s="11" t="s">
        <v>42</v>
      </c>
      <c r="H890" s="12"/>
      <c r="I890" s="13">
        <v>29</v>
      </c>
      <c r="J890" s="14" t="s">
        <v>75</v>
      </c>
    </row>
    <row r="891" spans="1:10" ht="31.2">
      <c r="A891" s="7">
        <v>595276</v>
      </c>
      <c r="B891" s="8" t="s">
        <v>1827</v>
      </c>
      <c r="C891" s="8" t="s">
        <v>1828</v>
      </c>
      <c r="D891" s="20" t="s">
        <v>1829</v>
      </c>
      <c r="E891" s="11" t="str">
        <f>HYPERLINK("https://www.fold3.com/title/84/indian-census-rolls-1885-1940","Fold3.com")</f>
        <v>Fold3.com</v>
      </c>
      <c r="F891" s="16" t="s">
        <v>14</v>
      </c>
      <c r="G891" s="12"/>
      <c r="H891" s="12"/>
      <c r="I891" s="13">
        <v>75</v>
      </c>
      <c r="J891" s="14" t="s">
        <v>75</v>
      </c>
    </row>
    <row r="892" spans="1:10" ht="46.8">
      <c r="A892" s="33" t="s">
        <v>337</v>
      </c>
      <c r="B892" s="34" t="s">
        <v>1830</v>
      </c>
      <c r="C892" s="34" t="s">
        <v>1831</v>
      </c>
      <c r="D892" s="35" t="s">
        <v>1832</v>
      </c>
      <c r="E892" s="36"/>
      <c r="F892" s="53" t="s">
        <v>14</v>
      </c>
      <c r="G892" s="52" t="s">
        <v>42</v>
      </c>
      <c r="H892" s="36"/>
      <c r="I892" s="38">
        <v>36</v>
      </c>
      <c r="J892" s="39" t="s">
        <v>75</v>
      </c>
    </row>
    <row r="893" spans="1:10" ht="62.4">
      <c r="A893" s="7" t="s">
        <v>1833</v>
      </c>
      <c r="B893" s="8" t="s">
        <v>1834</v>
      </c>
      <c r="C893" s="8" t="s">
        <v>1835</v>
      </c>
      <c r="D893" s="28" t="s">
        <v>1836</v>
      </c>
      <c r="E893" s="12"/>
      <c r="F893" s="16" t="s">
        <v>14</v>
      </c>
      <c r="G893" s="12"/>
      <c r="H893" s="12"/>
      <c r="I893" s="13">
        <v>29</v>
      </c>
      <c r="J893" s="14" t="s">
        <v>11</v>
      </c>
    </row>
    <row r="894" spans="1:10" ht="46.8">
      <c r="A894" s="24" t="str">
        <f>HYPERLINK("https://catalog.archives.gov/search?q=M598&amp;f.level=series","Various")</f>
        <v>Various</v>
      </c>
      <c r="B894" s="8" t="s">
        <v>1837</v>
      </c>
      <c r="C894" s="8" t="s">
        <v>1838</v>
      </c>
      <c r="D894" s="20" t="s">
        <v>1839</v>
      </c>
      <c r="E894" s="12"/>
      <c r="F894" s="16" t="s">
        <v>14</v>
      </c>
      <c r="G894" s="11" t="s">
        <v>42</v>
      </c>
      <c r="H894" s="12"/>
      <c r="I894" s="13">
        <v>109</v>
      </c>
      <c r="J894" s="14" t="s">
        <v>75</v>
      </c>
    </row>
    <row r="895" spans="1:10" ht="187.2">
      <c r="A895" s="7" t="s">
        <v>1840</v>
      </c>
      <c r="B895" s="8" t="s">
        <v>1841</v>
      </c>
      <c r="C895" s="8" t="s">
        <v>1842</v>
      </c>
      <c r="D895" s="20" t="s">
        <v>1843</v>
      </c>
      <c r="E895" s="16" t="s">
        <v>222</v>
      </c>
      <c r="F895" s="12"/>
      <c r="G895" s="12"/>
      <c r="H895" s="12"/>
      <c r="I895" s="13">
        <v>153</v>
      </c>
      <c r="J895" s="14" t="s">
        <v>75</v>
      </c>
    </row>
    <row r="896" spans="1:10" ht="46.8">
      <c r="A896" s="7">
        <v>654501</v>
      </c>
      <c r="B896" s="8" t="s">
        <v>1844</v>
      </c>
      <c r="C896" s="8" t="s">
        <v>1845</v>
      </c>
      <c r="D896" s="28" t="s">
        <v>1846</v>
      </c>
      <c r="E896" s="11" t="s">
        <v>222</v>
      </c>
      <c r="F896" s="16" t="s">
        <v>14</v>
      </c>
      <c r="G896" s="11" t="s">
        <v>42</v>
      </c>
      <c r="H896" s="12"/>
      <c r="I896" s="13">
        <v>94</v>
      </c>
      <c r="J896" s="14" t="s">
        <v>17</v>
      </c>
    </row>
    <row r="897" spans="1:10" ht="31.2">
      <c r="A897" s="33" t="s">
        <v>337</v>
      </c>
      <c r="B897" s="34" t="s">
        <v>1847</v>
      </c>
      <c r="C897" s="34" t="s">
        <v>1848</v>
      </c>
      <c r="D897" s="35" t="s">
        <v>1849</v>
      </c>
      <c r="E897" s="36"/>
      <c r="F897" s="53" t="s">
        <v>14</v>
      </c>
      <c r="G897" s="52" t="s">
        <v>42</v>
      </c>
      <c r="H897" s="36"/>
      <c r="I897" s="38">
        <v>58</v>
      </c>
      <c r="J897" s="39" t="s">
        <v>75</v>
      </c>
    </row>
    <row r="898" spans="1:10" ht="46.8">
      <c r="A898" s="7">
        <v>654518</v>
      </c>
      <c r="B898" s="8" t="s">
        <v>1850</v>
      </c>
      <c r="C898" s="8" t="s">
        <v>1851</v>
      </c>
      <c r="D898" s="40" t="s">
        <v>1852</v>
      </c>
      <c r="E898" s="11" t="s">
        <v>222</v>
      </c>
      <c r="F898" s="12"/>
      <c r="G898" s="11" t="s">
        <v>42</v>
      </c>
      <c r="H898" s="12"/>
      <c r="I898" s="13">
        <v>94</v>
      </c>
      <c r="J898" s="14" t="s">
        <v>11</v>
      </c>
    </row>
    <row r="899" spans="1:10" ht="31.2">
      <c r="A899" s="7">
        <v>561324</v>
      </c>
      <c r="B899" s="8" t="s">
        <v>1853</v>
      </c>
      <c r="C899" s="8" t="s">
        <v>1854</v>
      </c>
      <c r="D899" s="20" t="s">
        <v>1855</v>
      </c>
      <c r="E899" s="12"/>
      <c r="F899" s="16" t="s">
        <v>14</v>
      </c>
      <c r="G899" s="12"/>
      <c r="H899" s="12"/>
      <c r="I899" s="13">
        <v>94</v>
      </c>
      <c r="J899" s="14" t="s">
        <v>75</v>
      </c>
    </row>
    <row r="900" spans="1:10" ht="31.2">
      <c r="A900" s="7">
        <v>300368</v>
      </c>
      <c r="B900" s="8" t="s">
        <v>1856</v>
      </c>
      <c r="C900" s="8" t="s">
        <v>1857</v>
      </c>
      <c r="D900" s="28" t="s">
        <v>1858</v>
      </c>
      <c r="E900" s="11" t="s">
        <v>222</v>
      </c>
      <c r="F900" s="12"/>
      <c r="G900" s="12"/>
      <c r="H900" s="12"/>
      <c r="I900" s="13">
        <v>94</v>
      </c>
      <c r="J900" s="14" t="s">
        <v>17</v>
      </c>
    </row>
    <row r="901" spans="1:10" ht="46.8">
      <c r="A901" s="7">
        <v>654513</v>
      </c>
      <c r="B901" s="8" t="s">
        <v>1859</v>
      </c>
      <c r="C901" s="8" t="s">
        <v>1860</v>
      </c>
      <c r="D901" s="20" t="s">
        <v>1861</v>
      </c>
      <c r="E901" s="11" t="s">
        <v>222</v>
      </c>
      <c r="F901" s="16" t="s">
        <v>14</v>
      </c>
      <c r="G901" s="12"/>
      <c r="H901" s="12"/>
      <c r="I901" s="13">
        <v>94</v>
      </c>
      <c r="J901" s="14" t="s">
        <v>75</v>
      </c>
    </row>
    <row r="902" spans="1:10" ht="46.8">
      <c r="A902" s="7">
        <v>654530</v>
      </c>
      <c r="B902" s="8" t="s">
        <v>1862</v>
      </c>
      <c r="C902" s="8" t="s">
        <v>1863</v>
      </c>
      <c r="D902" s="28" t="s">
        <v>1864</v>
      </c>
      <c r="E902" s="11" t="s">
        <v>222</v>
      </c>
      <c r="F902" s="12"/>
      <c r="G902" s="12"/>
      <c r="H902" s="12"/>
      <c r="I902" s="13">
        <v>94</v>
      </c>
      <c r="J902" s="14" t="s">
        <v>11</v>
      </c>
    </row>
    <row r="903" spans="1:10" ht="46.8">
      <c r="A903" s="7">
        <v>654520</v>
      </c>
      <c r="B903" s="8" t="s">
        <v>1865</v>
      </c>
      <c r="C903" s="8" t="s">
        <v>1866</v>
      </c>
      <c r="D903" s="41" t="str">
        <f>HYPERLINK("https://catalog.archives.gov/search?q=M638&amp;f.ancestorNaIds=654520","Compiled Service Records of Volunteer Soldiers Who Served During the Mexican War From the State of Tennessee")</f>
        <v>Compiled Service Records of Volunteer Soldiers Who Served During the Mexican War From the State of Tennessee</v>
      </c>
      <c r="E903" s="11" t="s">
        <v>222</v>
      </c>
      <c r="F903" s="16" t="s">
        <v>14</v>
      </c>
      <c r="G903" s="11" t="s">
        <v>42</v>
      </c>
      <c r="H903" s="12"/>
      <c r="I903" s="13">
        <v>94</v>
      </c>
      <c r="J903" s="14" t="s">
        <v>11</v>
      </c>
    </row>
    <row r="904" spans="1:10" ht="31.2">
      <c r="A904" s="7">
        <v>2353568</v>
      </c>
      <c r="B904" s="8" t="s">
        <v>1867</v>
      </c>
      <c r="C904" s="8" t="s">
        <v>1868</v>
      </c>
      <c r="D904" s="20" t="s">
        <v>1869</v>
      </c>
      <c r="E904" s="16" t="s">
        <v>222</v>
      </c>
      <c r="F904" s="16" t="s">
        <v>14</v>
      </c>
      <c r="G904" s="11" t="s">
        <v>42</v>
      </c>
      <c r="H904" s="12"/>
      <c r="I904" s="13">
        <v>29</v>
      </c>
      <c r="J904" s="14" t="s">
        <v>75</v>
      </c>
    </row>
    <row r="905" spans="1:10" ht="31.2">
      <c r="A905" s="7">
        <v>300381</v>
      </c>
      <c r="B905" s="8" t="s">
        <v>1870</v>
      </c>
      <c r="C905" s="8" t="s">
        <v>1871</v>
      </c>
      <c r="D905" s="41" t="s">
        <v>1872</v>
      </c>
      <c r="E905" s="12"/>
      <c r="F905" s="16" t="s">
        <v>14</v>
      </c>
      <c r="G905" s="12"/>
      <c r="H905" s="12"/>
      <c r="I905" s="13">
        <v>94</v>
      </c>
      <c r="J905" s="14" t="s">
        <v>11</v>
      </c>
    </row>
    <row r="906" spans="1:10" ht="31.2">
      <c r="A906" s="7">
        <v>300368</v>
      </c>
      <c r="B906" s="8" t="s">
        <v>1873</v>
      </c>
      <c r="C906" s="8" t="s">
        <v>1874</v>
      </c>
      <c r="D906" s="28" t="s">
        <v>1875</v>
      </c>
      <c r="E906" s="11" t="s">
        <v>222</v>
      </c>
      <c r="F906" s="12"/>
      <c r="G906" s="12"/>
      <c r="H906" s="12"/>
      <c r="I906" s="13">
        <v>94</v>
      </c>
      <c r="J906" s="14" t="s">
        <v>17</v>
      </c>
    </row>
    <row r="907" spans="1:10" ht="62.4">
      <c r="A907" s="7" t="s">
        <v>1876</v>
      </c>
      <c r="B907" s="8" t="s">
        <v>1877</v>
      </c>
      <c r="C907" s="8" t="s">
        <v>1878</v>
      </c>
      <c r="D907" s="41" t="str">
        <f>HYPERLINK("https://catalog.archives.gov/search?q=*:*&amp;f.ancestorNaIds=299798&amp;sort=naIdSort%20asc&amp;f.oldScope=online","Ratified Indian Treaties, 1722-1869")</f>
        <v>Ratified Indian Treaties, 1722-1869</v>
      </c>
      <c r="E907" s="16" t="s">
        <v>222</v>
      </c>
      <c r="F907" s="16" t="s">
        <v>14</v>
      </c>
      <c r="G907" s="12"/>
      <c r="H907" s="12"/>
      <c r="I907" s="13">
        <v>11</v>
      </c>
      <c r="J907" s="14" t="s">
        <v>17</v>
      </c>
    </row>
    <row r="908" spans="1:10" ht="46.8">
      <c r="A908" s="7">
        <v>300392</v>
      </c>
      <c r="B908" s="8" t="s">
        <v>1879</v>
      </c>
      <c r="C908" s="8" t="s">
        <v>1880</v>
      </c>
      <c r="D908" s="28" t="s">
        <v>1881</v>
      </c>
      <c r="E908" s="11" t="s">
        <v>222</v>
      </c>
      <c r="F908" s="16" t="s">
        <v>14</v>
      </c>
      <c r="G908" s="12"/>
      <c r="H908" s="12"/>
      <c r="I908" s="13">
        <v>94</v>
      </c>
      <c r="J908" s="14" t="s">
        <v>11</v>
      </c>
    </row>
    <row r="909" spans="1:10" ht="31.2">
      <c r="A909" s="7">
        <v>2110769</v>
      </c>
      <c r="B909" s="8" t="s">
        <v>1882</v>
      </c>
      <c r="C909" s="8" t="s">
        <v>1883</v>
      </c>
      <c r="D909" s="20" t="s">
        <v>1884</v>
      </c>
      <c r="E909" s="11" t="s">
        <v>222</v>
      </c>
      <c r="F909" s="16" t="s">
        <v>14</v>
      </c>
      <c r="G909" s="12"/>
      <c r="H909" s="12"/>
      <c r="I909" s="13">
        <v>75</v>
      </c>
      <c r="J909" s="14" t="s">
        <v>75</v>
      </c>
    </row>
    <row r="910" spans="1:10" ht="31.2">
      <c r="A910" s="7">
        <v>588793</v>
      </c>
      <c r="B910" s="8" t="s">
        <v>1885</v>
      </c>
      <c r="C910" s="8" t="s">
        <v>1886</v>
      </c>
      <c r="D910" s="20" t="s">
        <v>1887</v>
      </c>
      <c r="E910" s="12"/>
      <c r="F910" s="16" t="s">
        <v>14</v>
      </c>
      <c r="G910" s="11" t="s">
        <v>42</v>
      </c>
      <c r="H910" s="12"/>
      <c r="I910" s="13">
        <v>94</v>
      </c>
      <c r="J910" s="14" t="s">
        <v>75</v>
      </c>
    </row>
    <row r="911" spans="1:10" ht="31.2">
      <c r="A911" s="7" t="s">
        <v>1888</v>
      </c>
      <c r="B911" s="8" t="s">
        <v>1889</v>
      </c>
      <c r="C911" s="8" t="s">
        <v>1890</v>
      </c>
      <c r="D911" s="20" t="s">
        <v>1891</v>
      </c>
      <c r="E911" s="12"/>
      <c r="F911" s="16" t="s">
        <v>14</v>
      </c>
      <c r="G911" s="12"/>
      <c r="H911" s="12"/>
      <c r="I911" s="13">
        <v>94</v>
      </c>
      <c r="J911" s="14" t="s">
        <v>75</v>
      </c>
    </row>
    <row r="912" spans="1:10" ht="31.2">
      <c r="A912" s="7">
        <v>300381</v>
      </c>
      <c r="B912" s="8" t="s">
        <v>1892</v>
      </c>
      <c r="C912" s="8" t="s">
        <v>1893</v>
      </c>
      <c r="D912" s="20" t="s">
        <v>1894</v>
      </c>
      <c r="E912" s="12"/>
      <c r="F912" s="16" t="s">
        <v>14</v>
      </c>
      <c r="G912" s="12"/>
      <c r="H912" s="12"/>
      <c r="I912" s="13">
        <v>94</v>
      </c>
      <c r="J912" s="14" t="s">
        <v>75</v>
      </c>
    </row>
    <row r="913" spans="1:10" ht="46.8">
      <c r="A913" s="7">
        <v>300398</v>
      </c>
      <c r="B913" s="8" t="s">
        <v>1895</v>
      </c>
      <c r="C913" s="8" t="s">
        <v>1896</v>
      </c>
      <c r="D913" s="9" t="s">
        <v>1897</v>
      </c>
      <c r="E913" s="11" t="str">
        <f>HYPERLINK("https://www.fold3.com/title/56/civil-war-soldiers-union-ut","Fold3.com")</f>
        <v>Fold3.com</v>
      </c>
      <c r="F913" s="16" t="s">
        <v>14</v>
      </c>
      <c r="G913" s="11" t="s">
        <v>42</v>
      </c>
      <c r="H913" s="12"/>
      <c r="I913" s="13">
        <v>94</v>
      </c>
      <c r="J913" s="14" t="s">
        <v>11</v>
      </c>
    </row>
    <row r="914" spans="1:10" ht="31.2">
      <c r="A914" s="7">
        <v>2353564</v>
      </c>
      <c r="B914" s="8" t="s">
        <v>1898</v>
      </c>
      <c r="C914" s="8" t="s">
        <v>1899</v>
      </c>
      <c r="D914" s="20" t="s">
        <v>1900</v>
      </c>
      <c r="E914" s="12"/>
      <c r="F914" s="16" t="s">
        <v>14</v>
      </c>
      <c r="G914" s="11" t="s">
        <v>1901</v>
      </c>
      <c r="H914" s="12"/>
      <c r="I914" s="13">
        <v>29</v>
      </c>
      <c r="J914" s="14" t="s">
        <v>75</v>
      </c>
    </row>
    <row r="915" spans="1:10" ht="31.2">
      <c r="A915" s="7">
        <v>300381</v>
      </c>
      <c r="B915" s="8" t="s">
        <v>1902</v>
      </c>
      <c r="C915" s="8" t="s">
        <v>1903</v>
      </c>
      <c r="D915" s="20" t="s">
        <v>1904</v>
      </c>
      <c r="E915" s="12"/>
      <c r="F915" s="16" t="s">
        <v>14</v>
      </c>
      <c r="G915" s="12"/>
      <c r="H915" s="12"/>
      <c r="I915" s="13">
        <v>94</v>
      </c>
      <c r="J915" s="14" t="s">
        <v>75</v>
      </c>
    </row>
    <row r="916" spans="1:10" ht="31.2">
      <c r="A916" s="7">
        <v>300381</v>
      </c>
      <c r="B916" s="8" t="s">
        <v>1905</v>
      </c>
      <c r="C916" s="8" t="s">
        <v>1906</v>
      </c>
      <c r="D916" s="20" t="s">
        <v>1907</v>
      </c>
      <c r="E916" s="12"/>
      <c r="F916" s="16" t="s">
        <v>14</v>
      </c>
      <c r="G916" s="12"/>
      <c r="H916" s="12"/>
      <c r="I916" s="13">
        <v>94</v>
      </c>
      <c r="J916" s="14" t="s">
        <v>75</v>
      </c>
    </row>
    <row r="917" spans="1:10" ht="109.2">
      <c r="A917" s="7" t="s">
        <v>1908</v>
      </c>
      <c r="B917" s="8" t="s">
        <v>1909</v>
      </c>
      <c r="C917" s="8" t="s">
        <v>1910</v>
      </c>
      <c r="D917" s="20" t="s">
        <v>1911</v>
      </c>
      <c r="E917" s="12"/>
      <c r="F917" s="12"/>
      <c r="G917" s="11" t="s">
        <v>42</v>
      </c>
      <c r="H917" s="12"/>
      <c r="I917" s="13">
        <v>105</v>
      </c>
      <c r="J917" s="14" t="s">
        <v>75</v>
      </c>
    </row>
    <row r="918" spans="1:10" ht="62.4">
      <c r="A918" s="7">
        <v>300381</v>
      </c>
      <c r="B918" s="8" t="s">
        <v>1912</v>
      </c>
      <c r="C918" s="8" t="s">
        <v>1913</v>
      </c>
      <c r="D918" s="20" t="s">
        <v>1914</v>
      </c>
      <c r="E918" s="12"/>
      <c r="F918" s="16" t="s">
        <v>14</v>
      </c>
      <c r="G918" s="12"/>
      <c r="H918" s="11" t="s">
        <v>1915</v>
      </c>
      <c r="I918" s="13">
        <v>391</v>
      </c>
      <c r="J918" s="14" t="s">
        <v>75</v>
      </c>
    </row>
    <row r="919" spans="1:10" ht="78">
      <c r="A919" s="7" t="s">
        <v>1916</v>
      </c>
      <c r="B919" s="8" t="s">
        <v>1917</v>
      </c>
      <c r="C919" s="8" t="s">
        <v>1918</v>
      </c>
      <c r="D919" s="20" t="s">
        <v>1919</v>
      </c>
      <c r="E919" s="12"/>
      <c r="F919" s="12"/>
      <c r="G919" s="11" t="s">
        <v>42</v>
      </c>
      <c r="H919" s="12"/>
      <c r="I919" s="13">
        <v>105</v>
      </c>
      <c r="J919" s="14" t="s">
        <v>75</v>
      </c>
    </row>
    <row r="920" spans="1:10" ht="31.2">
      <c r="A920" s="33" t="s">
        <v>337</v>
      </c>
      <c r="B920" s="34" t="s">
        <v>1920</v>
      </c>
      <c r="C920" s="34" t="s">
        <v>1921</v>
      </c>
      <c r="D920" s="35" t="s">
        <v>1922</v>
      </c>
      <c r="E920" s="36"/>
      <c r="F920" s="53" t="s">
        <v>14</v>
      </c>
      <c r="G920" s="52" t="s">
        <v>42</v>
      </c>
      <c r="H920" s="36"/>
      <c r="I920" s="38">
        <v>58</v>
      </c>
      <c r="J920" s="39" t="s">
        <v>75</v>
      </c>
    </row>
    <row r="921" spans="1:10" ht="31.2">
      <c r="A921" s="33" t="s">
        <v>337</v>
      </c>
      <c r="B921" s="34" t="s">
        <v>1923</v>
      </c>
      <c r="C921" s="34" t="s">
        <v>1924</v>
      </c>
      <c r="D921" s="35" t="s">
        <v>1925</v>
      </c>
      <c r="E921" s="36"/>
      <c r="F921" s="53" t="s">
        <v>14</v>
      </c>
      <c r="G921" s="52" t="s">
        <v>42</v>
      </c>
      <c r="H921" s="36"/>
      <c r="I921" s="38">
        <v>58</v>
      </c>
      <c r="J921" s="39" t="s">
        <v>75</v>
      </c>
    </row>
    <row r="922" spans="1:10" ht="31.2">
      <c r="A922" s="33" t="s">
        <v>337</v>
      </c>
      <c r="B922" s="34" t="s">
        <v>1926</v>
      </c>
      <c r="C922" s="34" t="s">
        <v>1927</v>
      </c>
      <c r="D922" s="35" t="s">
        <v>1928</v>
      </c>
      <c r="E922" s="36"/>
      <c r="F922" s="53" t="s">
        <v>14</v>
      </c>
      <c r="G922" s="52" t="s">
        <v>42</v>
      </c>
      <c r="H922" s="36"/>
      <c r="I922" s="38">
        <v>58</v>
      </c>
      <c r="J922" s="39" t="s">
        <v>75</v>
      </c>
    </row>
    <row r="923" spans="1:10" ht="31.2">
      <c r="A923" s="33" t="s">
        <v>337</v>
      </c>
      <c r="B923" s="34" t="s">
        <v>1929</v>
      </c>
      <c r="C923" s="34" t="s">
        <v>1930</v>
      </c>
      <c r="D923" s="35" t="s">
        <v>1931</v>
      </c>
      <c r="E923" s="36"/>
      <c r="F923" s="53" t="s">
        <v>14</v>
      </c>
      <c r="G923" s="52" t="s">
        <v>42</v>
      </c>
      <c r="H923" s="36"/>
      <c r="I923" s="38">
        <v>58</v>
      </c>
      <c r="J923" s="39" t="s">
        <v>75</v>
      </c>
    </row>
    <row r="924" spans="1:10" ht="31.2">
      <c r="A924" s="33" t="s">
        <v>337</v>
      </c>
      <c r="B924" s="34" t="s">
        <v>1932</v>
      </c>
      <c r="C924" s="34" t="s">
        <v>1933</v>
      </c>
      <c r="D924" s="35" t="s">
        <v>1934</v>
      </c>
      <c r="E924" s="36"/>
      <c r="F924" s="53" t="s">
        <v>14</v>
      </c>
      <c r="G924" s="52" t="s">
        <v>42</v>
      </c>
      <c r="H924" s="36"/>
      <c r="I924" s="38">
        <v>58</v>
      </c>
      <c r="J924" s="39" t="s">
        <v>75</v>
      </c>
    </row>
    <row r="925" spans="1:10" ht="31.2">
      <c r="A925" s="33" t="s">
        <v>337</v>
      </c>
      <c r="B925" s="34" t="s">
        <v>1935</v>
      </c>
      <c r="C925" s="34" t="s">
        <v>1936</v>
      </c>
      <c r="D925" s="35" t="s">
        <v>1937</v>
      </c>
      <c r="E925" s="36"/>
      <c r="F925" s="53" t="s">
        <v>14</v>
      </c>
      <c r="G925" s="52" t="s">
        <v>42</v>
      </c>
      <c r="H925" s="36"/>
      <c r="I925" s="38">
        <v>58</v>
      </c>
      <c r="J925" s="39" t="s">
        <v>75</v>
      </c>
    </row>
    <row r="926" spans="1:10" ht="31.2">
      <c r="A926" s="33" t="s">
        <v>337</v>
      </c>
      <c r="B926" s="34" t="s">
        <v>1938</v>
      </c>
      <c r="C926" s="34" t="s">
        <v>1939</v>
      </c>
      <c r="D926" s="35" t="s">
        <v>1940</v>
      </c>
      <c r="E926" s="36"/>
      <c r="F926" s="53" t="s">
        <v>14</v>
      </c>
      <c r="G926" s="52" t="s">
        <v>42</v>
      </c>
      <c r="H926" s="36"/>
      <c r="I926" s="38">
        <v>58</v>
      </c>
      <c r="J926" s="39" t="s">
        <v>75</v>
      </c>
    </row>
    <row r="927" spans="1:10" ht="31.2">
      <c r="A927" s="33" t="s">
        <v>337</v>
      </c>
      <c r="B927" s="34" t="s">
        <v>1941</v>
      </c>
      <c r="C927" s="34" t="s">
        <v>1942</v>
      </c>
      <c r="D927" s="35" t="s">
        <v>1943</v>
      </c>
      <c r="E927" s="36"/>
      <c r="F927" s="53" t="s">
        <v>14</v>
      </c>
      <c r="G927" s="52" t="s">
        <v>42</v>
      </c>
      <c r="H927" s="36"/>
      <c r="I927" s="38">
        <v>58</v>
      </c>
      <c r="J927" s="39" t="s">
        <v>75</v>
      </c>
    </row>
    <row r="928" spans="1:10" ht="31.2">
      <c r="A928" s="33" t="s">
        <v>337</v>
      </c>
      <c r="B928" s="34" t="s">
        <v>1944</v>
      </c>
      <c r="C928" s="34" t="s">
        <v>1945</v>
      </c>
      <c r="D928" s="35" t="s">
        <v>1946</v>
      </c>
      <c r="E928" s="36"/>
      <c r="F928" s="53" t="s">
        <v>14</v>
      </c>
      <c r="G928" s="52" t="s">
        <v>42</v>
      </c>
      <c r="H928" s="36"/>
      <c r="I928" s="38">
        <v>58</v>
      </c>
      <c r="J928" s="39" t="s">
        <v>75</v>
      </c>
    </row>
    <row r="929" spans="1:10" ht="31.2">
      <c r="A929" s="33" t="s">
        <v>337</v>
      </c>
      <c r="B929" s="34" t="s">
        <v>1947</v>
      </c>
      <c r="C929" s="34" t="s">
        <v>1948</v>
      </c>
      <c r="D929" s="35" t="s">
        <v>1949</v>
      </c>
      <c r="E929" s="36"/>
      <c r="F929" s="53" t="s">
        <v>14</v>
      </c>
      <c r="G929" s="52" t="s">
        <v>42</v>
      </c>
      <c r="H929" s="36"/>
      <c r="I929" s="38">
        <v>58</v>
      </c>
      <c r="J929" s="39" t="s">
        <v>75</v>
      </c>
    </row>
    <row r="930" spans="1:10" ht="31.2">
      <c r="A930" s="33" t="s">
        <v>337</v>
      </c>
      <c r="B930" s="34" t="s">
        <v>1950</v>
      </c>
      <c r="C930" s="34" t="s">
        <v>1951</v>
      </c>
      <c r="D930" s="35" t="s">
        <v>1952</v>
      </c>
      <c r="E930" s="36"/>
      <c r="F930" s="53" t="s">
        <v>14</v>
      </c>
      <c r="G930" s="52" t="s">
        <v>42</v>
      </c>
      <c r="H930" s="36"/>
      <c r="I930" s="38">
        <v>58</v>
      </c>
      <c r="J930" s="39" t="s">
        <v>75</v>
      </c>
    </row>
    <row r="931" spans="1:10" ht="31.2">
      <c r="A931" s="33" t="s">
        <v>337</v>
      </c>
      <c r="B931" s="34" t="s">
        <v>1953</v>
      </c>
      <c r="C931" s="34" t="s">
        <v>1954</v>
      </c>
      <c r="D931" s="35" t="s">
        <v>1955</v>
      </c>
      <c r="E931" s="36"/>
      <c r="F931" s="53" t="s">
        <v>14</v>
      </c>
      <c r="G931" s="52" t="s">
        <v>42</v>
      </c>
      <c r="H931" s="36"/>
      <c r="I931" s="38">
        <v>58</v>
      </c>
      <c r="J931" s="39" t="s">
        <v>75</v>
      </c>
    </row>
    <row r="932" spans="1:10" ht="31.2">
      <c r="A932" s="33" t="s">
        <v>337</v>
      </c>
      <c r="B932" s="34" t="s">
        <v>1956</v>
      </c>
      <c r="C932" s="34" t="s">
        <v>1957</v>
      </c>
      <c r="D932" s="35" t="s">
        <v>1958</v>
      </c>
      <c r="E932" s="36"/>
      <c r="F932" s="53" t="s">
        <v>14</v>
      </c>
      <c r="G932" s="52" t="s">
        <v>42</v>
      </c>
      <c r="H932" s="36"/>
      <c r="I932" s="38">
        <v>58</v>
      </c>
      <c r="J932" s="39" t="s">
        <v>75</v>
      </c>
    </row>
    <row r="933" spans="1:10" ht="31.2">
      <c r="A933" s="33" t="s">
        <v>337</v>
      </c>
      <c r="B933" s="34" t="s">
        <v>1959</v>
      </c>
      <c r="C933" s="34" t="s">
        <v>1960</v>
      </c>
      <c r="D933" s="35" t="s">
        <v>1961</v>
      </c>
      <c r="E933" s="36"/>
      <c r="F933" s="53" t="s">
        <v>14</v>
      </c>
      <c r="G933" s="52" t="s">
        <v>42</v>
      </c>
      <c r="H933" s="36"/>
      <c r="I933" s="38">
        <v>58</v>
      </c>
      <c r="J933" s="39" t="s">
        <v>75</v>
      </c>
    </row>
    <row r="934" spans="1:10" ht="31.2">
      <c r="A934" s="33" t="s">
        <v>337</v>
      </c>
      <c r="B934" s="34" t="s">
        <v>1962</v>
      </c>
      <c r="C934" s="34" t="s">
        <v>1963</v>
      </c>
      <c r="D934" s="35" t="s">
        <v>1964</v>
      </c>
      <c r="E934" s="36"/>
      <c r="F934" s="53" t="s">
        <v>14</v>
      </c>
      <c r="G934" s="52" t="s">
        <v>42</v>
      </c>
      <c r="H934" s="36"/>
      <c r="I934" s="38">
        <v>58</v>
      </c>
      <c r="J934" s="39" t="s">
        <v>75</v>
      </c>
    </row>
    <row r="935" spans="1:10" ht="31.2">
      <c r="A935" s="33" t="s">
        <v>337</v>
      </c>
      <c r="B935" s="34" t="s">
        <v>1965</v>
      </c>
      <c r="C935" s="34" t="s">
        <v>1966</v>
      </c>
      <c r="D935" s="35" t="s">
        <v>1967</v>
      </c>
      <c r="E935" s="36"/>
      <c r="F935" s="53" t="s">
        <v>14</v>
      </c>
      <c r="G935" s="52" t="s">
        <v>42</v>
      </c>
      <c r="H935" s="36"/>
      <c r="I935" s="38">
        <v>58</v>
      </c>
      <c r="J935" s="39" t="s">
        <v>75</v>
      </c>
    </row>
    <row r="936" spans="1:10" ht="31.2">
      <c r="A936" s="33" t="s">
        <v>337</v>
      </c>
      <c r="B936" s="34" t="s">
        <v>1968</v>
      </c>
      <c r="C936" s="34" t="s">
        <v>1969</v>
      </c>
      <c r="D936" s="35" t="s">
        <v>1970</v>
      </c>
      <c r="E936" s="36"/>
      <c r="F936" s="53" t="s">
        <v>14</v>
      </c>
      <c r="G936" s="52" t="s">
        <v>42</v>
      </c>
      <c r="H936" s="36"/>
      <c r="I936" s="38">
        <v>58</v>
      </c>
      <c r="J936" s="39" t="s">
        <v>75</v>
      </c>
    </row>
    <row r="937" spans="1:10" ht="31.2">
      <c r="A937" s="33" t="s">
        <v>337</v>
      </c>
      <c r="B937" s="34" t="s">
        <v>1971</v>
      </c>
      <c r="C937" s="34" t="s">
        <v>1972</v>
      </c>
      <c r="D937" s="35" t="s">
        <v>1973</v>
      </c>
      <c r="E937" s="36"/>
      <c r="F937" s="53" t="s">
        <v>14</v>
      </c>
      <c r="G937" s="52" t="s">
        <v>42</v>
      </c>
      <c r="H937" s="36"/>
      <c r="I937" s="38">
        <v>58</v>
      </c>
      <c r="J937" s="39" t="s">
        <v>75</v>
      </c>
    </row>
    <row r="938" spans="1:10" ht="31.2">
      <c r="A938" s="33" t="s">
        <v>337</v>
      </c>
      <c r="B938" s="34" t="s">
        <v>1974</v>
      </c>
      <c r="C938" s="34" t="s">
        <v>1975</v>
      </c>
      <c r="D938" s="35" t="s">
        <v>1976</v>
      </c>
      <c r="E938" s="36"/>
      <c r="F938" s="53" t="s">
        <v>14</v>
      </c>
      <c r="G938" s="52" t="s">
        <v>42</v>
      </c>
      <c r="H938" s="36"/>
      <c r="I938" s="38">
        <v>58</v>
      </c>
      <c r="J938" s="39" t="s">
        <v>75</v>
      </c>
    </row>
    <row r="939" spans="1:10" ht="31.2">
      <c r="A939" s="33" t="s">
        <v>337</v>
      </c>
      <c r="B939" s="34" t="s">
        <v>1977</v>
      </c>
      <c r="C939" s="34" t="s">
        <v>1978</v>
      </c>
      <c r="D939" s="35" t="s">
        <v>1979</v>
      </c>
      <c r="E939" s="36"/>
      <c r="F939" s="53" t="s">
        <v>14</v>
      </c>
      <c r="G939" s="52" t="s">
        <v>42</v>
      </c>
      <c r="H939" s="36"/>
      <c r="I939" s="38">
        <v>58</v>
      </c>
      <c r="J939" s="39" t="s">
        <v>75</v>
      </c>
    </row>
    <row r="940" spans="1:10" ht="31.2">
      <c r="A940" s="33" t="s">
        <v>337</v>
      </c>
      <c r="B940" s="34" t="s">
        <v>1980</v>
      </c>
      <c r="C940" s="34" t="s">
        <v>1981</v>
      </c>
      <c r="D940" s="35" t="s">
        <v>1982</v>
      </c>
      <c r="E940" s="36"/>
      <c r="F940" s="53" t="s">
        <v>14</v>
      </c>
      <c r="G940" s="52" t="s">
        <v>42</v>
      </c>
      <c r="H940" s="36"/>
      <c r="I940" s="38">
        <v>58</v>
      </c>
      <c r="J940" s="39" t="s">
        <v>75</v>
      </c>
    </row>
    <row r="941" spans="1:10" ht="31.2">
      <c r="A941" s="33" t="s">
        <v>337</v>
      </c>
      <c r="B941" s="34" t="s">
        <v>1983</v>
      </c>
      <c r="C941" s="34" t="s">
        <v>1984</v>
      </c>
      <c r="D941" s="35" t="s">
        <v>1985</v>
      </c>
      <c r="E941" s="36"/>
      <c r="F941" s="53" t="s">
        <v>14</v>
      </c>
      <c r="G941" s="52" t="s">
        <v>42</v>
      </c>
      <c r="H941" s="36"/>
      <c r="I941" s="38">
        <v>58</v>
      </c>
      <c r="J941" s="39" t="s">
        <v>75</v>
      </c>
    </row>
    <row r="942" spans="1:10" ht="31.2">
      <c r="A942" s="33" t="s">
        <v>337</v>
      </c>
      <c r="B942" s="34" t="s">
        <v>1986</v>
      </c>
      <c r="C942" s="34" t="s">
        <v>1987</v>
      </c>
      <c r="D942" s="35" t="s">
        <v>1988</v>
      </c>
      <c r="E942" s="36"/>
      <c r="F942" s="53" t="s">
        <v>14</v>
      </c>
      <c r="G942" s="52" t="s">
        <v>42</v>
      </c>
      <c r="H942" s="36"/>
      <c r="I942" s="38">
        <v>58</v>
      </c>
      <c r="J942" s="39" t="s">
        <v>75</v>
      </c>
    </row>
    <row r="943" spans="1:10" ht="31.2">
      <c r="A943" s="33" t="s">
        <v>337</v>
      </c>
      <c r="B943" s="34" t="s">
        <v>1989</v>
      </c>
      <c r="C943" s="34" t="s">
        <v>1990</v>
      </c>
      <c r="D943" s="35" t="s">
        <v>1991</v>
      </c>
      <c r="E943" s="36"/>
      <c r="F943" s="53" t="s">
        <v>14</v>
      </c>
      <c r="G943" s="52" t="s">
        <v>42</v>
      </c>
      <c r="H943" s="36"/>
      <c r="I943" s="38">
        <v>58</v>
      </c>
      <c r="J943" s="39" t="s">
        <v>75</v>
      </c>
    </row>
    <row r="944" spans="1:10" ht="31.2">
      <c r="A944" s="33" t="s">
        <v>337</v>
      </c>
      <c r="B944" s="34" t="s">
        <v>1992</v>
      </c>
      <c r="C944" s="34" t="s">
        <v>1993</v>
      </c>
      <c r="D944" s="35" t="s">
        <v>1994</v>
      </c>
      <c r="E944" s="36"/>
      <c r="F944" s="53" t="s">
        <v>14</v>
      </c>
      <c r="G944" s="52" t="s">
        <v>42</v>
      </c>
      <c r="H944" s="36"/>
      <c r="I944" s="38">
        <v>58</v>
      </c>
      <c r="J944" s="39" t="s">
        <v>75</v>
      </c>
    </row>
    <row r="945" spans="1:10" ht="31.2">
      <c r="A945" s="33" t="s">
        <v>337</v>
      </c>
      <c r="B945" s="34" t="s">
        <v>1995</v>
      </c>
      <c r="C945" s="34" t="s">
        <v>1996</v>
      </c>
      <c r="D945" s="35" t="s">
        <v>1997</v>
      </c>
      <c r="E945" s="36"/>
      <c r="F945" s="53" t="s">
        <v>14</v>
      </c>
      <c r="G945" s="52" t="s">
        <v>42</v>
      </c>
      <c r="H945" s="36"/>
      <c r="I945" s="38">
        <v>58</v>
      </c>
      <c r="J945" s="39" t="s">
        <v>75</v>
      </c>
    </row>
    <row r="946" spans="1:10" ht="31.2">
      <c r="A946" s="33" t="s">
        <v>337</v>
      </c>
      <c r="B946" s="34" t="s">
        <v>1998</v>
      </c>
      <c r="C946" s="34" t="s">
        <v>1999</v>
      </c>
      <c r="D946" s="35" t="s">
        <v>2000</v>
      </c>
      <c r="E946" s="36"/>
      <c r="F946" s="53" t="s">
        <v>14</v>
      </c>
      <c r="G946" s="52" t="s">
        <v>42</v>
      </c>
      <c r="H946" s="36"/>
      <c r="I946" s="38">
        <v>58</v>
      </c>
      <c r="J946" s="39" t="s">
        <v>75</v>
      </c>
    </row>
    <row r="947" spans="1:10" ht="31.2">
      <c r="A947" s="33" t="s">
        <v>337</v>
      </c>
      <c r="B947" s="34" t="s">
        <v>2001</v>
      </c>
      <c r="C947" s="34" t="s">
        <v>2002</v>
      </c>
      <c r="D947" s="35" t="s">
        <v>2003</v>
      </c>
      <c r="E947" s="53" t="s">
        <v>222</v>
      </c>
      <c r="F947" s="53" t="s">
        <v>14</v>
      </c>
      <c r="G947" s="52" t="s">
        <v>42</v>
      </c>
      <c r="H947" s="36"/>
      <c r="I947" s="38">
        <v>58</v>
      </c>
      <c r="J947" s="39" t="s">
        <v>75</v>
      </c>
    </row>
    <row r="948" spans="1:10" ht="31.2">
      <c r="A948" s="33" t="s">
        <v>337</v>
      </c>
      <c r="B948" s="34" t="s">
        <v>2004</v>
      </c>
      <c r="C948" s="34" t="s">
        <v>2005</v>
      </c>
      <c r="D948" s="35" t="s">
        <v>2006</v>
      </c>
      <c r="E948" s="36"/>
      <c r="F948" s="53" t="s">
        <v>14</v>
      </c>
      <c r="G948" s="52" t="s">
        <v>42</v>
      </c>
      <c r="H948" s="36"/>
      <c r="I948" s="38">
        <v>58</v>
      </c>
      <c r="J948" s="39" t="s">
        <v>75</v>
      </c>
    </row>
    <row r="949" spans="1:10" ht="31.2">
      <c r="A949" s="33" t="s">
        <v>337</v>
      </c>
      <c r="B949" s="34" t="s">
        <v>2007</v>
      </c>
      <c r="C949" s="34" t="s">
        <v>2008</v>
      </c>
      <c r="D949" s="35" t="s">
        <v>2009</v>
      </c>
      <c r="E949" s="36"/>
      <c r="F949" s="53" t="s">
        <v>14</v>
      </c>
      <c r="G949" s="52" t="s">
        <v>42</v>
      </c>
      <c r="H949" s="36"/>
      <c r="I949" s="38">
        <v>58</v>
      </c>
      <c r="J949" s="39" t="s">
        <v>75</v>
      </c>
    </row>
    <row r="950" spans="1:10" ht="31.2">
      <c r="A950" s="33" t="s">
        <v>337</v>
      </c>
      <c r="B950" s="34" t="s">
        <v>2010</v>
      </c>
      <c r="C950" s="34" t="s">
        <v>2011</v>
      </c>
      <c r="D950" s="35" t="s">
        <v>2012</v>
      </c>
      <c r="E950" s="36"/>
      <c r="F950" s="53" t="s">
        <v>14</v>
      </c>
      <c r="G950" s="52" t="s">
        <v>42</v>
      </c>
      <c r="H950" s="36"/>
      <c r="I950" s="38">
        <v>58</v>
      </c>
      <c r="J950" s="39" t="s">
        <v>75</v>
      </c>
    </row>
    <row r="951" spans="1:10" ht="31.2">
      <c r="A951" s="33" t="s">
        <v>337</v>
      </c>
      <c r="B951" s="34" t="s">
        <v>2013</v>
      </c>
      <c r="C951" s="34" t="s">
        <v>2014</v>
      </c>
      <c r="D951" s="35" t="s">
        <v>2015</v>
      </c>
      <c r="E951" s="36"/>
      <c r="F951" s="53" t="s">
        <v>14</v>
      </c>
      <c r="G951" s="52" t="s">
        <v>42</v>
      </c>
      <c r="H951" s="36"/>
      <c r="I951" s="38">
        <v>58</v>
      </c>
      <c r="J951" s="39" t="s">
        <v>75</v>
      </c>
    </row>
    <row r="952" spans="1:10" ht="31.2">
      <c r="A952" s="33" t="s">
        <v>337</v>
      </c>
      <c r="B952" s="34" t="s">
        <v>2016</v>
      </c>
      <c r="C952" s="34" t="s">
        <v>2017</v>
      </c>
      <c r="D952" s="35" t="s">
        <v>2018</v>
      </c>
      <c r="E952" s="36"/>
      <c r="F952" s="53" t="s">
        <v>14</v>
      </c>
      <c r="G952" s="52" t="s">
        <v>42</v>
      </c>
      <c r="H952" s="36"/>
      <c r="I952" s="38">
        <v>58</v>
      </c>
      <c r="J952" s="39" t="s">
        <v>75</v>
      </c>
    </row>
    <row r="953" spans="1:10" ht="31.2">
      <c r="A953" s="33" t="s">
        <v>337</v>
      </c>
      <c r="B953" s="34" t="s">
        <v>2019</v>
      </c>
      <c r="C953" s="34" t="s">
        <v>2020</v>
      </c>
      <c r="D953" s="35" t="s">
        <v>2021</v>
      </c>
      <c r="E953" s="36"/>
      <c r="F953" s="53" t="s">
        <v>14</v>
      </c>
      <c r="G953" s="52" t="s">
        <v>42</v>
      </c>
      <c r="H953" s="36"/>
      <c r="I953" s="38">
        <v>58</v>
      </c>
      <c r="J953" s="39" t="s">
        <v>75</v>
      </c>
    </row>
    <row r="954" spans="1:10" ht="31.2">
      <c r="A954" s="7">
        <v>656620</v>
      </c>
      <c r="B954" s="8" t="s">
        <v>2022</v>
      </c>
      <c r="C954" s="8" t="s">
        <v>2023</v>
      </c>
      <c r="D954" s="41" t="str">
        <f>HYPERLINK("https://catalog.archives.gov/search?q=*:*&amp;f.ancestorNaIds=656620&amp;sort=naIdSort%20asc&amp;f.oldScope=online","Case Files of Investigations by Levi C. Turner and Lafayette C. Baker, 1861-1866")</f>
        <v>Case Files of Investigations by Levi C. Turner and Lafayette C. Baker, 1861-1866</v>
      </c>
      <c r="E954" s="11" t="s">
        <v>222</v>
      </c>
      <c r="F954" s="12"/>
      <c r="G954" s="12"/>
      <c r="H954" s="12"/>
      <c r="I954" s="13">
        <v>94</v>
      </c>
      <c r="J954" s="14" t="s">
        <v>17</v>
      </c>
    </row>
    <row r="955" spans="1:10" ht="46.8">
      <c r="A955" s="24" t="str">
        <f>HYPERLINK("https://catalog.archives.gov/search?q=M798&amp;f.level=series&amp;f.recordGroupNoCollectionId=105","Various")</f>
        <v>Various</v>
      </c>
      <c r="B955" s="8" t="s">
        <v>2024</v>
      </c>
      <c r="C955" s="8" t="s">
        <v>2025</v>
      </c>
      <c r="D955" s="20" t="s">
        <v>2026</v>
      </c>
      <c r="E955" s="12"/>
      <c r="F955" s="12"/>
      <c r="G955" s="11" t="s">
        <v>42</v>
      </c>
      <c r="H955" s="12"/>
      <c r="I955" s="13">
        <v>105</v>
      </c>
      <c r="J955" s="14" t="s">
        <v>75</v>
      </c>
    </row>
    <row r="956" spans="1:10" ht="140.4">
      <c r="A956" s="7" t="s">
        <v>2027</v>
      </c>
      <c r="B956" s="8" t="s">
        <v>2028</v>
      </c>
      <c r="C956" s="8" t="s">
        <v>2029</v>
      </c>
      <c r="D956" s="20" t="s">
        <v>2030</v>
      </c>
      <c r="E956" s="12"/>
      <c r="F956" s="12"/>
      <c r="G956" s="11" t="s">
        <v>42</v>
      </c>
      <c r="H956" s="12"/>
      <c r="I956" s="13">
        <v>105</v>
      </c>
      <c r="J956" s="14" t="s">
        <v>75</v>
      </c>
    </row>
    <row r="957" spans="1:10" ht="46.8">
      <c r="A957" s="24" t="str">
        <f>HYPERLINK("https://catalog.archives.gov/search?q=M803&amp;f.level=series&amp;f.recordGroupNoCollectionId=105","Various")</f>
        <v>Various</v>
      </c>
      <c r="B957" s="8" t="s">
        <v>2031</v>
      </c>
      <c r="C957" s="8" t="s">
        <v>2032</v>
      </c>
      <c r="D957" s="20" t="s">
        <v>2033</v>
      </c>
      <c r="E957" s="12"/>
      <c r="F957" s="12"/>
      <c r="G957" s="11" t="s">
        <v>42</v>
      </c>
      <c r="H957" s="12"/>
      <c r="I957" s="13">
        <v>105</v>
      </c>
      <c r="J957" s="14" t="s">
        <v>75</v>
      </c>
    </row>
    <row r="958" spans="1:10" ht="31.2">
      <c r="A958" s="7">
        <v>300022</v>
      </c>
      <c r="B958" s="8" t="s">
        <v>2034</v>
      </c>
      <c r="C958" s="8" t="s">
        <v>2035</v>
      </c>
      <c r="D958" s="28" t="s">
        <v>2036</v>
      </c>
      <c r="E958" s="16" t="s">
        <v>222</v>
      </c>
      <c r="F958" s="16" t="s">
        <v>14</v>
      </c>
      <c r="G958" s="11" t="s">
        <v>42</v>
      </c>
      <c r="H958" s="12"/>
      <c r="I958" s="13">
        <v>15</v>
      </c>
      <c r="J958" s="14" t="s">
        <v>17</v>
      </c>
    </row>
    <row r="959" spans="1:10" ht="46.8">
      <c r="A959" s="24" t="str">
        <f>HYPERLINK("https://catalog.archives.gov/search?q=M809&amp;f.level=series&amp;f.recordGroupNoCollectionId=105","Various")</f>
        <v>Various</v>
      </c>
      <c r="B959" s="8" t="s">
        <v>2037</v>
      </c>
      <c r="C959" s="8" t="s">
        <v>2038</v>
      </c>
      <c r="D959" s="20" t="s">
        <v>2039</v>
      </c>
      <c r="E959" s="12"/>
      <c r="F959" s="12"/>
      <c r="G959" s="11" t="s">
        <v>42</v>
      </c>
      <c r="H959" s="12"/>
      <c r="I959" s="13">
        <v>105</v>
      </c>
      <c r="J959" s="14" t="s">
        <v>75</v>
      </c>
    </row>
    <row r="960" spans="1:10" ht="46.8">
      <c r="A960" s="24" t="str">
        <f>HYPERLINK("https://catalog.archives.gov/search?q=M810&amp;f.level=series&amp;f.recordGroupNoCollectionId=105","Various")</f>
        <v>Various</v>
      </c>
      <c r="B960" s="8" t="s">
        <v>2040</v>
      </c>
      <c r="C960" s="8" t="s">
        <v>2041</v>
      </c>
      <c r="D960" s="20" t="s">
        <v>2042</v>
      </c>
      <c r="E960" s="12"/>
      <c r="F960" s="12"/>
      <c r="G960" s="11" t="s">
        <v>42</v>
      </c>
      <c r="H960" s="12"/>
      <c r="I960" s="13">
        <v>105</v>
      </c>
      <c r="J960" s="14" t="s">
        <v>75</v>
      </c>
    </row>
    <row r="961" spans="1:10" ht="46.8">
      <c r="A961" s="7">
        <v>566522</v>
      </c>
      <c r="B961" s="8" t="s">
        <v>2043</v>
      </c>
      <c r="C961" s="8" t="s">
        <v>2044</v>
      </c>
      <c r="D961" s="20" t="s">
        <v>2045</v>
      </c>
      <c r="E961" s="12"/>
      <c r="F961" s="16" t="s">
        <v>14</v>
      </c>
      <c r="G961" s="11" t="s">
        <v>42</v>
      </c>
      <c r="H961" s="12"/>
      <c r="I961" s="13">
        <v>101</v>
      </c>
      <c r="J961" s="14" t="s">
        <v>75</v>
      </c>
    </row>
    <row r="962" spans="1:10" ht="46.8">
      <c r="A962" s="24" t="str">
        <f>HYPERLINK("https://catalog.archives.gov/search?q=M821&amp;f.level=series&amp;f.recordGroupNoCollectionId=105","Various")</f>
        <v>Various</v>
      </c>
      <c r="B962" s="8" t="s">
        <v>2046</v>
      </c>
      <c r="C962" s="8" t="s">
        <v>2047</v>
      </c>
      <c r="D962" s="20" t="s">
        <v>2048</v>
      </c>
      <c r="E962" s="12"/>
      <c r="F962" s="12"/>
      <c r="G962" s="11" t="s">
        <v>42</v>
      </c>
      <c r="H962" s="12"/>
      <c r="I962" s="13">
        <v>105</v>
      </c>
      <c r="J962" s="14" t="s">
        <v>75</v>
      </c>
    </row>
    <row r="963" spans="1:10" ht="46.8">
      <c r="A963" s="24" t="str">
        <f>HYPERLINK("https://catalog.archives.gov/search?q=M822&amp;f.level=series&amp;f.recordGroupNoCollectionId=105","Various")</f>
        <v>Various</v>
      </c>
      <c r="B963" s="8" t="s">
        <v>2049</v>
      </c>
      <c r="C963" s="8" t="s">
        <v>2050</v>
      </c>
      <c r="D963" s="20" t="s">
        <v>2051</v>
      </c>
      <c r="E963" s="12"/>
      <c r="F963" s="12"/>
      <c r="G963" s="11" t="s">
        <v>42</v>
      </c>
      <c r="H963" s="12"/>
      <c r="I963" s="13">
        <v>105</v>
      </c>
      <c r="J963" s="14" t="s">
        <v>75</v>
      </c>
    </row>
    <row r="964" spans="1:10" ht="46.8">
      <c r="A964" s="24" t="str">
        <f>HYPERLINK("https://catalog.archives.gov/search?q=M826&amp;f.level=series&amp;f.recordGroupNoCollectionId=105","Various")</f>
        <v>Various</v>
      </c>
      <c r="B964" s="8" t="s">
        <v>2052</v>
      </c>
      <c r="C964" s="8" t="s">
        <v>2053</v>
      </c>
      <c r="D964" s="20" t="s">
        <v>2054</v>
      </c>
      <c r="E964" s="12"/>
      <c r="F964" s="12"/>
      <c r="G964" s="11" t="s">
        <v>42</v>
      </c>
      <c r="H964" s="12"/>
      <c r="I964" s="13">
        <v>105</v>
      </c>
      <c r="J964" s="14" t="s">
        <v>75</v>
      </c>
    </row>
    <row r="965" spans="1:10" ht="62.4">
      <c r="A965" s="7" t="s">
        <v>2055</v>
      </c>
      <c r="B965" s="8" t="s">
        <v>2056</v>
      </c>
      <c r="C965" s="8" t="s">
        <v>2057</v>
      </c>
      <c r="D965" s="20" t="s">
        <v>2058</v>
      </c>
      <c r="E965" s="12"/>
      <c r="F965" s="16" t="s">
        <v>14</v>
      </c>
      <c r="G965" s="12"/>
      <c r="H965" s="12"/>
      <c r="I965" s="13">
        <v>49</v>
      </c>
      <c r="J965" s="14" t="s">
        <v>75</v>
      </c>
    </row>
    <row r="966" spans="1:10" ht="31.2">
      <c r="A966" s="33" t="s">
        <v>337</v>
      </c>
      <c r="B966" s="34" t="s">
        <v>2059</v>
      </c>
      <c r="C966" s="34" t="s">
        <v>2060</v>
      </c>
      <c r="D966" s="35" t="s">
        <v>2061</v>
      </c>
      <c r="E966" s="53" t="s">
        <v>222</v>
      </c>
      <c r="F966" s="36"/>
      <c r="G966" s="36"/>
      <c r="H966" s="36"/>
      <c r="I966" s="60" t="s">
        <v>2062</v>
      </c>
      <c r="J966" s="39" t="s">
        <v>75</v>
      </c>
    </row>
    <row r="967" spans="1:10" ht="31.2">
      <c r="A967" s="7">
        <v>653994</v>
      </c>
      <c r="B967" s="8" t="s">
        <v>2063</v>
      </c>
      <c r="C967" s="8" t="s">
        <v>2064</v>
      </c>
      <c r="D967" s="28" t="s">
        <v>2065</v>
      </c>
      <c r="E967" s="11" t="s">
        <v>222</v>
      </c>
      <c r="F967" s="16" t="s">
        <v>14</v>
      </c>
      <c r="G967" s="12"/>
      <c r="H967" s="12"/>
      <c r="I967" s="13">
        <v>109</v>
      </c>
      <c r="J967" s="14" t="s">
        <v>11</v>
      </c>
    </row>
    <row r="968" spans="1:10" ht="31.2">
      <c r="A968" s="7" t="s">
        <v>2066</v>
      </c>
      <c r="B968" s="8" t="s">
        <v>2067</v>
      </c>
      <c r="C968" s="8" t="s">
        <v>2068</v>
      </c>
      <c r="D968" s="40" t="s">
        <v>2069</v>
      </c>
      <c r="E968" s="12"/>
      <c r="F968" s="16" t="s">
        <v>14</v>
      </c>
      <c r="G968" s="12"/>
      <c r="H968" s="12"/>
      <c r="I968" s="13">
        <v>28</v>
      </c>
      <c r="J968" s="14" t="s">
        <v>11</v>
      </c>
    </row>
    <row r="969" spans="1:10" ht="46.8">
      <c r="A969" s="24" t="str">
        <f>HYPERLINK("https://catalog.archives.gov/search?q=M843&amp;f.level=series&amp;f.recordGroupNoCollectionId=105","Various")</f>
        <v>Various</v>
      </c>
      <c r="B969" s="8" t="s">
        <v>2070</v>
      </c>
      <c r="C969" s="8" t="s">
        <v>2071</v>
      </c>
      <c r="D969" s="20" t="s">
        <v>2072</v>
      </c>
      <c r="E969" s="12"/>
      <c r="F969" s="12"/>
      <c r="G969" s="11" t="s">
        <v>42</v>
      </c>
      <c r="H969" s="12"/>
      <c r="I969" s="13">
        <v>105</v>
      </c>
      <c r="J969" s="14" t="s">
        <v>75</v>
      </c>
    </row>
    <row r="970" spans="1:10" ht="62.4">
      <c r="A970" s="24" t="str">
        <f>HYPERLINK("https://catalog.archives.gov/search?q=M844&amp;f.level=series&amp;f.recordGroupNoCollectionId=105","Various")</f>
        <v>Various</v>
      </c>
      <c r="B970" s="8" t="s">
        <v>2073</v>
      </c>
      <c r="C970" s="8" t="s">
        <v>2074</v>
      </c>
      <c r="D970" s="20" t="s">
        <v>2075</v>
      </c>
      <c r="E970" s="12"/>
      <c r="F970" s="12"/>
      <c r="G970" s="11" t="s">
        <v>42</v>
      </c>
      <c r="H970" s="12"/>
      <c r="I970" s="13">
        <v>105</v>
      </c>
      <c r="J970" s="14" t="s">
        <v>75</v>
      </c>
    </row>
    <row r="971" spans="1:10" ht="31.2">
      <c r="A971" s="7">
        <v>2791166</v>
      </c>
      <c r="B971" s="8" t="s">
        <v>2076</v>
      </c>
      <c r="C971" s="8" t="s">
        <v>2077</v>
      </c>
      <c r="D971" s="20" t="s">
        <v>2078</v>
      </c>
      <c r="E971" s="12"/>
      <c r="F971" s="16" t="s">
        <v>14</v>
      </c>
      <c r="G971" s="12"/>
      <c r="H971" s="12"/>
      <c r="I971" s="13">
        <v>29</v>
      </c>
      <c r="J971" s="14" t="s">
        <v>75</v>
      </c>
    </row>
    <row r="972" spans="1:10" ht="62.4">
      <c r="A972" s="7" t="s">
        <v>2079</v>
      </c>
      <c r="B972" s="8" t="s">
        <v>2080</v>
      </c>
      <c r="C972" s="8" t="s">
        <v>2081</v>
      </c>
      <c r="D972" s="20" t="s">
        <v>2082</v>
      </c>
      <c r="E972" s="12"/>
      <c r="F972" s="16" t="s">
        <v>14</v>
      </c>
      <c r="G972" s="12"/>
      <c r="H972" s="12"/>
      <c r="I972" s="13">
        <v>49</v>
      </c>
      <c r="J972" s="14" t="s">
        <v>75</v>
      </c>
    </row>
    <row r="973" spans="1:10" ht="31.2">
      <c r="A973" s="7">
        <v>49736856</v>
      </c>
      <c r="B973" s="8" t="s">
        <v>2083</v>
      </c>
      <c r="C973" s="8" t="s">
        <v>2084</v>
      </c>
      <c r="D973" s="20" t="s">
        <v>2085</v>
      </c>
      <c r="E973" s="12"/>
      <c r="F973" s="12"/>
      <c r="G973" s="11" t="s">
        <v>42</v>
      </c>
      <c r="H973" s="12"/>
      <c r="I973" s="13">
        <v>15</v>
      </c>
      <c r="J973" s="14" t="s">
        <v>75</v>
      </c>
    </row>
    <row r="974" spans="1:10" ht="62.4">
      <c r="A974" s="7" t="s">
        <v>2086</v>
      </c>
      <c r="B974" s="8" t="s">
        <v>2087</v>
      </c>
      <c r="C974" s="8" t="s">
        <v>2088</v>
      </c>
      <c r="D974" s="28" t="s">
        <v>2089</v>
      </c>
      <c r="E974" s="11" t="s">
        <v>222</v>
      </c>
      <c r="F974" s="12"/>
      <c r="G974" s="12"/>
      <c r="H974" s="12"/>
      <c r="I974" s="13">
        <v>93</v>
      </c>
      <c r="J974" s="14" t="s">
        <v>11</v>
      </c>
    </row>
    <row r="975" spans="1:10" ht="62.4">
      <c r="A975" s="7">
        <v>598197</v>
      </c>
      <c r="B975" s="8" t="s">
        <v>2090</v>
      </c>
      <c r="C975" s="8" t="s">
        <v>2091</v>
      </c>
      <c r="D975" s="20" t="s">
        <v>2092</v>
      </c>
      <c r="E975" s="11" t="s">
        <v>222</v>
      </c>
      <c r="F975" s="16" t="s">
        <v>14</v>
      </c>
      <c r="G975" s="12"/>
      <c r="H975" s="12"/>
      <c r="I975" s="13">
        <v>93</v>
      </c>
      <c r="J975" s="14" t="s">
        <v>75</v>
      </c>
    </row>
    <row r="976" spans="1:10" ht="46.8">
      <c r="A976" s="7">
        <v>654520</v>
      </c>
      <c r="B976" s="8" t="s">
        <v>2093</v>
      </c>
      <c r="C976" s="8" t="s">
        <v>2094</v>
      </c>
      <c r="D976" s="41" t="str">
        <f>HYPERLINK("https://catalog.archives.gov/search?q=M863&amp;f.ancestorNaIds=654520","Compiled Service Records of Volunteer Soldiers Who Served During the Mexican War From the State of Mississippi")</f>
        <v>Compiled Service Records of Volunteer Soldiers Who Served During the Mexican War From the State of Mississippi</v>
      </c>
      <c r="E976" s="11" t="s">
        <v>222</v>
      </c>
      <c r="F976" s="16" t="s">
        <v>14</v>
      </c>
      <c r="G976" s="11" t="s">
        <v>42</v>
      </c>
      <c r="H976" s="12"/>
      <c r="I976" s="13">
        <v>94</v>
      </c>
      <c r="J976" s="14" t="s">
        <v>11</v>
      </c>
    </row>
    <row r="977" spans="1:10" ht="31.2">
      <c r="A977" s="33" t="s">
        <v>337</v>
      </c>
      <c r="B977" s="34" t="s">
        <v>2095</v>
      </c>
      <c r="C977" s="34" t="s">
        <v>2096</v>
      </c>
      <c r="D977" s="35" t="s">
        <v>2097</v>
      </c>
      <c r="E977" s="53" t="s">
        <v>222</v>
      </c>
      <c r="F977" s="36"/>
      <c r="G977" s="36"/>
      <c r="H977" s="36"/>
      <c r="I977" s="60" t="s">
        <v>2062</v>
      </c>
      <c r="J977" s="39" t="s">
        <v>75</v>
      </c>
    </row>
    <row r="978" spans="1:10" ht="31.2">
      <c r="A978" s="7">
        <v>301679</v>
      </c>
      <c r="B978" s="8" t="s">
        <v>2098</v>
      </c>
      <c r="C978" s="8" t="s">
        <v>2099</v>
      </c>
      <c r="D978" s="20" t="s">
        <v>2100</v>
      </c>
      <c r="E978" s="16" t="s">
        <v>222</v>
      </c>
      <c r="F978" s="12"/>
      <c r="G978" s="12"/>
      <c r="H978" s="12"/>
      <c r="I978" s="13">
        <v>360</v>
      </c>
      <c r="J978" s="14" t="s">
        <v>75</v>
      </c>
    </row>
    <row r="979" spans="1:10" ht="31.2">
      <c r="A979" s="33" t="s">
        <v>337</v>
      </c>
      <c r="B979" s="34" t="s">
        <v>2101</v>
      </c>
      <c r="C979" s="34" t="s">
        <v>2102</v>
      </c>
      <c r="D979" s="35" t="s">
        <v>2103</v>
      </c>
      <c r="E979" s="53" t="s">
        <v>222</v>
      </c>
      <c r="F979" s="36"/>
      <c r="G979" s="36"/>
      <c r="H979" s="36"/>
      <c r="I979" s="60" t="s">
        <v>2062</v>
      </c>
      <c r="J979" s="39" t="s">
        <v>75</v>
      </c>
    </row>
    <row r="980" spans="1:10" ht="31.2">
      <c r="A980" s="33" t="s">
        <v>337</v>
      </c>
      <c r="B980" s="34" t="s">
        <v>2104</v>
      </c>
      <c r="C980" s="34" t="s">
        <v>2105</v>
      </c>
      <c r="D980" s="35" t="s">
        <v>2106</v>
      </c>
      <c r="E980" s="53" t="s">
        <v>222</v>
      </c>
      <c r="F980" s="36"/>
      <c r="G980" s="36"/>
      <c r="H980" s="36"/>
      <c r="I980" s="60" t="s">
        <v>2062</v>
      </c>
      <c r="J980" s="39" t="s">
        <v>75</v>
      </c>
    </row>
    <row r="981" spans="1:10" ht="46.8">
      <c r="A981" s="24" t="str">
        <f>HYPERLINK("https://catalog.archives.gov/search?q=M869&amp;f.level=series&amp;f.recordGroupNoCollectionId=105","Various")</f>
        <v>Various</v>
      </c>
      <c r="B981" s="8" t="s">
        <v>2107</v>
      </c>
      <c r="C981" s="8" t="s">
        <v>2108</v>
      </c>
      <c r="D981" s="20" t="s">
        <v>2109</v>
      </c>
      <c r="E981" s="12"/>
      <c r="F981" s="12"/>
      <c r="G981" s="11" t="s">
        <v>42</v>
      </c>
      <c r="H981" s="12"/>
      <c r="I981" s="13">
        <v>105</v>
      </c>
      <c r="J981" s="14" t="s">
        <v>75</v>
      </c>
    </row>
    <row r="982" spans="1:10" ht="46.8">
      <c r="A982" s="7">
        <v>654543</v>
      </c>
      <c r="B982" s="8" t="s">
        <v>2110</v>
      </c>
      <c r="C982" s="8" t="s">
        <v>2111</v>
      </c>
      <c r="D982" s="28" t="s">
        <v>2112</v>
      </c>
      <c r="E982" s="11" t="s">
        <v>222</v>
      </c>
      <c r="F982" s="16" t="s">
        <v>14</v>
      </c>
      <c r="G982" s="11" t="s">
        <v>42</v>
      </c>
      <c r="H982" s="12"/>
      <c r="I982" s="13">
        <v>94</v>
      </c>
      <c r="J982" s="14" t="s">
        <v>11</v>
      </c>
    </row>
    <row r="983" spans="1:10" ht="78">
      <c r="A983" s="7">
        <v>572134</v>
      </c>
      <c r="B983" s="8" t="s">
        <v>2113</v>
      </c>
      <c r="C983" s="8" t="s">
        <v>2114</v>
      </c>
      <c r="D983" s="28" t="s">
        <v>2115</v>
      </c>
      <c r="E983" s="11" t="s">
        <v>222</v>
      </c>
      <c r="F983" s="16" t="s">
        <v>14</v>
      </c>
      <c r="G983" s="12"/>
      <c r="H983" s="12"/>
      <c r="I983" s="13">
        <v>93</v>
      </c>
      <c r="J983" s="14" t="s">
        <v>11</v>
      </c>
    </row>
    <row r="984" spans="1:10" ht="46.8">
      <c r="A984" s="7">
        <v>570910</v>
      </c>
      <c r="B984" s="8" t="s">
        <v>2116</v>
      </c>
      <c r="C984" s="8" t="s">
        <v>2117</v>
      </c>
      <c r="D984" s="28" t="s">
        <v>2118</v>
      </c>
      <c r="E984" s="11" t="str">
        <f>HYPERLINK("https://www.fold3.com/title/470/revolutionary-war-service-records","Fold3.com")</f>
        <v>Fold3.com</v>
      </c>
      <c r="F984" s="16" t="s">
        <v>14</v>
      </c>
      <c r="G984" s="11" t="s">
        <v>42</v>
      </c>
      <c r="H984" s="12"/>
      <c r="I984" s="13">
        <v>93</v>
      </c>
      <c r="J984" s="14" t="s">
        <v>11</v>
      </c>
    </row>
    <row r="985" spans="1:10" ht="31.2">
      <c r="A985" s="7">
        <v>278376</v>
      </c>
      <c r="B985" s="8" t="s">
        <v>2119</v>
      </c>
      <c r="C985" s="8" t="s">
        <v>2120</v>
      </c>
      <c r="D985" s="20" t="s">
        <v>2121</v>
      </c>
      <c r="E985" s="12"/>
      <c r="F985" s="16" t="s">
        <v>14</v>
      </c>
      <c r="G985" s="12"/>
      <c r="H985" s="12"/>
      <c r="I985" s="13">
        <v>21</v>
      </c>
      <c r="J985" s="14" t="s">
        <v>75</v>
      </c>
    </row>
    <row r="986" spans="1:10" ht="31.2">
      <c r="A986" s="33" t="s">
        <v>337</v>
      </c>
      <c r="B986" s="34" t="s">
        <v>2122</v>
      </c>
      <c r="C986" s="34" t="s">
        <v>2123</v>
      </c>
      <c r="D986" s="35" t="s">
        <v>2124</v>
      </c>
      <c r="E986" s="52" t="s">
        <v>222</v>
      </c>
      <c r="F986" s="36"/>
      <c r="G986" s="36"/>
      <c r="H986" s="36"/>
      <c r="I986" s="38">
        <v>109</v>
      </c>
      <c r="J986" s="39" t="s">
        <v>75</v>
      </c>
    </row>
    <row r="987" spans="1:10" ht="78">
      <c r="A987" s="7">
        <v>654491</v>
      </c>
      <c r="B987" s="8" t="s">
        <v>2125</v>
      </c>
      <c r="C987" s="8" t="s">
        <v>2126</v>
      </c>
      <c r="D987" s="28" t="s">
        <v>2127</v>
      </c>
      <c r="E987" s="11" t="s">
        <v>222</v>
      </c>
      <c r="F987" s="16" t="s">
        <v>14</v>
      </c>
      <c r="G987" s="12"/>
      <c r="H987" s="12"/>
      <c r="I987" s="13">
        <v>94</v>
      </c>
      <c r="J987" s="14" t="s">
        <v>17</v>
      </c>
    </row>
    <row r="988" spans="1:10" ht="62.4">
      <c r="A988" s="7">
        <v>654513</v>
      </c>
      <c r="B988" s="8" t="s">
        <v>2128</v>
      </c>
      <c r="C988" s="8" t="s">
        <v>2129</v>
      </c>
      <c r="D988" s="20" t="s">
        <v>2130</v>
      </c>
      <c r="E988" s="12"/>
      <c r="F988" s="16" t="s">
        <v>14</v>
      </c>
      <c r="G988" s="12"/>
      <c r="H988" s="12"/>
      <c r="I988" s="13">
        <v>94</v>
      </c>
      <c r="J988" s="14" t="s">
        <v>75</v>
      </c>
    </row>
    <row r="989" spans="1:10" ht="78">
      <c r="A989" s="7">
        <v>654513</v>
      </c>
      <c r="B989" s="8" t="s">
        <v>2131</v>
      </c>
      <c r="C989" s="8" t="s">
        <v>2132</v>
      </c>
      <c r="D989" s="20" t="s">
        <v>2133</v>
      </c>
      <c r="E989" s="12"/>
      <c r="F989" s="16" t="s">
        <v>14</v>
      </c>
      <c r="G989" s="12"/>
      <c r="H989" s="12"/>
      <c r="I989" s="13">
        <v>94</v>
      </c>
      <c r="J989" s="14" t="s">
        <v>75</v>
      </c>
    </row>
    <row r="990" spans="1:10" ht="31.2">
      <c r="A990" s="7">
        <v>2601035</v>
      </c>
      <c r="B990" s="8" t="s">
        <v>2134</v>
      </c>
      <c r="C990" s="8" t="s">
        <v>2135</v>
      </c>
      <c r="D990" s="20" t="s">
        <v>2136</v>
      </c>
      <c r="E990" s="12"/>
      <c r="F990" s="12"/>
      <c r="G990" s="11" t="s">
        <v>42</v>
      </c>
      <c r="H990" s="12"/>
      <c r="I990" s="13">
        <v>15</v>
      </c>
      <c r="J990" s="14" t="s">
        <v>75</v>
      </c>
    </row>
    <row r="991" spans="1:10" ht="46.8">
      <c r="A991" s="7">
        <v>617202</v>
      </c>
      <c r="B991" s="8" t="s">
        <v>2137</v>
      </c>
      <c r="C991" s="8" t="s">
        <v>2138</v>
      </c>
      <c r="D991" s="20" t="s">
        <v>2139</v>
      </c>
      <c r="E991" s="12"/>
      <c r="F991" s="12"/>
      <c r="G991" s="11" t="s">
        <v>42</v>
      </c>
      <c r="H991" s="12"/>
      <c r="I991" s="13">
        <v>92</v>
      </c>
      <c r="J991" s="14" t="s">
        <v>75</v>
      </c>
    </row>
    <row r="992" spans="1:10" ht="31.2">
      <c r="A992" s="7">
        <v>649653</v>
      </c>
      <c r="B992" s="8" t="s">
        <v>2140</v>
      </c>
      <c r="C992" s="8" t="s">
        <v>2141</v>
      </c>
      <c r="D992" s="20" t="s">
        <v>2142</v>
      </c>
      <c r="E992" s="16" t="s">
        <v>222</v>
      </c>
      <c r="F992" s="12"/>
      <c r="G992" s="12"/>
      <c r="H992" s="12"/>
      <c r="I992" s="13">
        <v>120</v>
      </c>
      <c r="J992" s="14" t="s">
        <v>75</v>
      </c>
    </row>
    <row r="993" spans="1:10" ht="31.2">
      <c r="A993" s="7">
        <v>649600</v>
      </c>
      <c r="B993" s="8" t="s">
        <v>2143</v>
      </c>
      <c r="C993" s="8" t="s">
        <v>2144</v>
      </c>
      <c r="D993" s="20" t="s">
        <v>2145</v>
      </c>
      <c r="E993" s="16" t="s">
        <v>222</v>
      </c>
      <c r="F993" s="12"/>
      <c r="G993" s="12"/>
      <c r="H993" s="12"/>
      <c r="I993" s="13">
        <v>120</v>
      </c>
      <c r="J993" s="14" t="s">
        <v>75</v>
      </c>
    </row>
    <row r="994" spans="1:10" ht="46.8">
      <c r="A994" s="7">
        <v>620323</v>
      </c>
      <c r="B994" s="8" t="s">
        <v>2146</v>
      </c>
      <c r="C994" s="8" t="s">
        <v>2147</v>
      </c>
      <c r="D994" s="20" t="s">
        <v>2148</v>
      </c>
      <c r="E994" s="16" t="s">
        <v>222</v>
      </c>
      <c r="F994" s="12"/>
      <c r="G994" s="12"/>
      <c r="H994" s="12"/>
      <c r="I994" s="13">
        <v>21</v>
      </c>
      <c r="J994" s="14" t="s">
        <v>75</v>
      </c>
    </row>
    <row r="995" spans="1:10" ht="46.8">
      <c r="A995" s="7">
        <v>6704756</v>
      </c>
      <c r="B995" s="8" t="s">
        <v>2149</v>
      </c>
      <c r="C995" s="8" t="s">
        <v>2150</v>
      </c>
      <c r="D995" s="20" t="s">
        <v>2151</v>
      </c>
      <c r="E995" s="11" t="str">
        <f>HYPERLINK("https://www.fold3.com/title/487/wwi-military-cablegrams-aef-and-war-dept","Fold3.com")</f>
        <v>Fold3.com</v>
      </c>
      <c r="F995" s="12"/>
      <c r="G995" s="12"/>
      <c r="H995" s="12"/>
      <c r="I995" s="13">
        <v>120</v>
      </c>
      <c r="J995" s="14" t="s">
        <v>75</v>
      </c>
    </row>
    <row r="996" spans="1:10" ht="46.8">
      <c r="A996" s="24" t="str">
        <f>HYPERLINK("https://catalog.archives.gov/search?q=M979&amp;f.level=series&amp;f.recordGroupNoCollectionId=105","Various")</f>
        <v>Various</v>
      </c>
      <c r="B996" s="8" t="s">
        <v>2152</v>
      </c>
      <c r="C996" s="8" t="s">
        <v>2153</v>
      </c>
      <c r="D996" s="20" t="s">
        <v>2154</v>
      </c>
      <c r="E996" s="12"/>
      <c r="F996" s="12"/>
      <c r="G996" s="11" t="s">
        <v>42</v>
      </c>
      <c r="H996" s="12"/>
      <c r="I996" s="13">
        <v>105</v>
      </c>
      <c r="J996" s="14" t="s">
        <v>75</v>
      </c>
    </row>
    <row r="997" spans="1:10" ht="124.8">
      <c r="A997" s="7" t="s">
        <v>2155</v>
      </c>
      <c r="B997" s="8" t="s">
        <v>2156</v>
      </c>
      <c r="C997" s="8" t="s">
        <v>2157</v>
      </c>
      <c r="D997" s="20" t="s">
        <v>2158</v>
      </c>
      <c r="E997" s="12"/>
      <c r="F997" s="12"/>
      <c r="G997" s="11" t="s">
        <v>42</v>
      </c>
      <c r="H997" s="12"/>
      <c r="I997" s="13">
        <v>105</v>
      </c>
      <c r="J997" s="14" t="s">
        <v>75</v>
      </c>
    </row>
    <row r="998" spans="1:10" ht="46.8">
      <c r="A998" s="7">
        <v>278938</v>
      </c>
      <c r="B998" s="8" t="s">
        <v>2159</v>
      </c>
      <c r="C998" s="8" t="s">
        <v>2160</v>
      </c>
      <c r="D998" s="20" t="s">
        <v>2161</v>
      </c>
      <c r="E998" s="12"/>
      <c r="F998" s="16" t="s">
        <v>14</v>
      </c>
      <c r="G998" s="12"/>
      <c r="H998" s="12"/>
      <c r="I998" s="13">
        <v>21</v>
      </c>
      <c r="J998" s="14" t="s">
        <v>75</v>
      </c>
    </row>
    <row r="999" spans="1:10" ht="31.2">
      <c r="A999" s="7">
        <v>631392</v>
      </c>
      <c r="B999" s="8" t="s">
        <v>2162</v>
      </c>
      <c r="C999" s="8" t="s">
        <v>2163</v>
      </c>
      <c r="D999" s="20" t="s">
        <v>2164</v>
      </c>
      <c r="E999" s="16" t="s">
        <v>222</v>
      </c>
      <c r="F999" s="12"/>
      <c r="G999" s="12"/>
      <c r="H999" s="12"/>
      <c r="I999" s="13">
        <v>120</v>
      </c>
      <c r="J999" s="14" t="s">
        <v>75</v>
      </c>
    </row>
    <row r="1000" spans="1:10" ht="62.4">
      <c r="A1000" s="7" t="s">
        <v>2165</v>
      </c>
      <c r="B1000" s="8" t="s">
        <v>2166</v>
      </c>
      <c r="C1000" s="8" t="s">
        <v>2167</v>
      </c>
      <c r="D1000" s="20" t="s">
        <v>2168</v>
      </c>
      <c r="E1000" s="12"/>
      <c r="F1000" s="16" t="s">
        <v>14</v>
      </c>
      <c r="G1000" s="12"/>
      <c r="H1000" s="12"/>
      <c r="I1000" s="13">
        <v>405</v>
      </c>
      <c r="J1000" s="14" t="s">
        <v>75</v>
      </c>
    </row>
    <row r="1001" spans="1:10" ht="46.8">
      <c r="A1001" s="7">
        <v>956350</v>
      </c>
      <c r="B1001" s="8" t="s">
        <v>2169</v>
      </c>
      <c r="C1001" s="8" t="s">
        <v>2170</v>
      </c>
      <c r="D1001" s="20" t="s">
        <v>2171</v>
      </c>
      <c r="E1001" s="16" t="s">
        <v>222</v>
      </c>
      <c r="F1001" s="12"/>
      <c r="G1001" s="12"/>
      <c r="H1001" s="12"/>
      <c r="I1001" s="13">
        <v>165</v>
      </c>
      <c r="J1001" s="14" t="s">
        <v>75</v>
      </c>
    </row>
    <row r="1002" spans="1:10" ht="46.8">
      <c r="A1002" s="24" t="str">
        <f>HYPERLINK("https://catalog.archives.gov/search?q=M999&amp;f.level=series&amp;f.recordGroupNoCollectionId=105","Various")</f>
        <v>Various</v>
      </c>
      <c r="B1002" s="8" t="s">
        <v>2172</v>
      </c>
      <c r="C1002" s="8" t="s">
        <v>2173</v>
      </c>
      <c r="D1002" s="20" t="s">
        <v>2174</v>
      </c>
      <c r="E1002" s="12"/>
      <c r="F1002" s="12"/>
      <c r="G1002" s="11" t="s">
        <v>42</v>
      </c>
      <c r="H1002" s="12"/>
      <c r="I1002" s="13">
        <v>105</v>
      </c>
      <c r="J1002" s="14" t="s">
        <v>75</v>
      </c>
    </row>
    <row r="1003" spans="1:10" ht="171.6">
      <c r="A1003" s="7" t="s">
        <v>2175</v>
      </c>
      <c r="B1003" s="8" t="s">
        <v>2176</v>
      </c>
      <c r="C1003" s="8" t="s">
        <v>2176</v>
      </c>
      <c r="D1003" s="20" t="s">
        <v>2177</v>
      </c>
      <c r="E1003" s="12"/>
      <c r="F1003" s="12"/>
      <c r="G1003" s="11" t="s">
        <v>42</v>
      </c>
      <c r="H1003" s="12"/>
      <c r="I1003" s="13">
        <v>105</v>
      </c>
      <c r="J1003" s="14" t="s">
        <v>75</v>
      </c>
    </row>
    <row r="1004" spans="1:10" ht="46.8">
      <c r="A1004" s="7">
        <v>656621</v>
      </c>
      <c r="B1004" s="8" t="s">
        <v>2178</v>
      </c>
      <c r="C1004" s="8" t="s">
        <v>2178</v>
      </c>
      <c r="D1004" s="28" t="s">
        <v>2179</v>
      </c>
      <c r="E1004" s="11" t="s">
        <v>222</v>
      </c>
      <c r="F1004" s="16" t="s">
        <v>14</v>
      </c>
      <c r="G1004" s="11" t="s">
        <v>42</v>
      </c>
      <c r="H1004" s="12"/>
      <c r="I1004" s="13">
        <v>94</v>
      </c>
      <c r="J1004" s="14" t="s">
        <v>11</v>
      </c>
    </row>
    <row r="1005" spans="1:10" ht="62.4">
      <c r="A1005" s="7">
        <v>300398</v>
      </c>
      <c r="B1005" s="8" t="s">
        <v>2180</v>
      </c>
      <c r="C1005" s="8" t="s">
        <v>2180</v>
      </c>
      <c r="D1005" s="20" t="s">
        <v>2181</v>
      </c>
      <c r="E1005" s="24" t="str">
        <f>HYPERLINK("https://www.fold3.com/title/45/civil-war-soldiers-union-csa","Fold3.com")</f>
        <v>Fold3.com</v>
      </c>
      <c r="F1005" s="16" t="s">
        <v>14</v>
      </c>
      <c r="G1005" s="17" t="s">
        <v>42</v>
      </c>
      <c r="H1005" s="12"/>
      <c r="I1005" s="13">
        <v>94</v>
      </c>
      <c r="J1005" s="14" t="s">
        <v>75</v>
      </c>
    </row>
    <row r="1006" spans="1:10" ht="46.8">
      <c r="A1006" s="24" t="str">
        <f>HYPERLINK("https://catalog.archives.gov/search?q=M1026&amp;f.level=series&amp;f.recordGroupNoCollectionId=105","Various")</f>
        <v>Various</v>
      </c>
      <c r="B1006" s="8" t="s">
        <v>2182</v>
      </c>
      <c r="C1006" s="8" t="s">
        <v>2182</v>
      </c>
      <c r="D1006" s="20" t="s">
        <v>2183</v>
      </c>
      <c r="E1006" s="12"/>
      <c r="F1006" s="12"/>
      <c r="G1006" s="11" t="s">
        <v>42</v>
      </c>
      <c r="H1006" s="12"/>
      <c r="I1006" s="13">
        <v>105</v>
      </c>
      <c r="J1006" s="14" t="s">
        <v>75</v>
      </c>
    </row>
    <row r="1007" spans="1:10" ht="62.4">
      <c r="A1007" s="24" t="str">
        <f>HYPERLINK("https://catalog.archives.gov/search?q=M1027&amp;f.level=series&amp;f.recordGroupNoCollectionId=105","Various")</f>
        <v>Various</v>
      </c>
      <c r="B1007" s="8" t="s">
        <v>2184</v>
      </c>
      <c r="C1007" s="8" t="s">
        <v>2184</v>
      </c>
      <c r="D1007" s="20" t="s">
        <v>2185</v>
      </c>
      <c r="E1007" s="12"/>
      <c r="F1007" s="12"/>
      <c r="G1007" s="11" t="s">
        <v>42</v>
      </c>
      <c r="H1007" s="12"/>
      <c r="I1007" s="13">
        <v>105</v>
      </c>
      <c r="J1007" s="14" t="s">
        <v>75</v>
      </c>
    </row>
    <row r="1008" spans="1:10" ht="46.8">
      <c r="A1008" s="7">
        <v>654520</v>
      </c>
      <c r="B1008" s="8" t="s">
        <v>2186</v>
      </c>
      <c r="C1008" s="8" t="s">
        <v>2186</v>
      </c>
      <c r="D1008" s="28" t="s">
        <v>2187</v>
      </c>
      <c r="E1008" s="11" t="s">
        <v>222</v>
      </c>
      <c r="F1008" s="16" t="s">
        <v>14</v>
      </c>
      <c r="G1008" s="11" t="s">
        <v>42</v>
      </c>
      <c r="H1008" s="12"/>
      <c r="I1008" s="13">
        <v>94</v>
      </c>
      <c r="J1008" s="14" t="s">
        <v>11</v>
      </c>
    </row>
    <row r="1009" spans="1:10" ht="93.6">
      <c r="A1009" s="7" t="s">
        <v>2188</v>
      </c>
      <c r="B1009" s="8" t="s">
        <v>2189</v>
      </c>
      <c r="C1009" s="8" t="s">
        <v>2189</v>
      </c>
      <c r="D1009" s="41" t="str">
        <f>HYPERLINK("https://catalog.archives.gov/search?q=USS%20Constitution&amp;f.ancestorNaIds=581208","Logbooks and Journals of the U.S.S. Constitution, 1798-1934.")</f>
        <v>Logbooks and Journals of the U.S.S. Constitution, 1798-1934.</v>
      </c>
      <c r="E1009" s="11"/>
      <c r="F1009" s="11"/>
      <c r="G1009" s="12"/>
      <c r="H1009" s="51" t="str">
        <f>HYPERLINK("https://www.pmel.noaa.gov/rediscover/","National Oceanic and Atmospheric Administration (NOAA)")</f>
        <v>National Oceanic and Atmospheric Administration (NOAA)</v>
      </c>
      <c r="I1009" s="13" t="s">
        <v>2190</v>
      </c>
      <c r="J1009" s="14" t="s">
        <v>17</v>
      </c>
    </row>
    <row r="1010" spans="1:10" ht="31.2">
      <c r="A1010" s="7">
        <v>580687</v>
      </c>
      <c r="B1010" s="8" t="s">
        <v>2191</v>
      </c>
      <c r="C1010" s="8" t="s">
        <v>2191</v>
      </c>
      <c r="D1010" s="20" t="s">
        <v>2192</v>
      </c>
      <c r="E1010" s="11" t="str">
        <f>HYPERLINK("https://www.fold3.com/title/490/wwii-foreign-military-studies-1945-54","Fold3.com")</f>
        <v>Fold3.com</v>
      </c>
      <c r="F1010" s="12"/>
      <c r="G1010" s="12"/>
      <c r="H1010" s="12"/>
      <c r="I1010" s="13">
        <v>338</v>
      </c>
      <c r="J1010" s="14" t="s">
        <v>75</v>
      </c>
    </row>
    <row r="1011" spans="1:10" ht="46.8">
      <c r="A1011" s="24" t="str">
        <f>HYPERLINK("https://catalog.archives.gov/search?q=M1048&amp;f.level=series&amp;f.recordGroupNoCollectionId=105","Various")</f>
        <v>Various</v>
      </c>
      <c r="B1011" s="8" t="s">
        <v>2193</v>
      </c>
      <c r="C1011" s="8" t="s">
        <v>2193</v>
      </c>
      <c r="D1011" s="20" t="s">
        <v>2194</v>
      </c>
      <c r="E1011" s="12"/>
      <c r="F1011" s="12"/>
      <c r="G1011" s="11" t="s">
        <v>42</v>
      </c>
      <c r="H1011" s="12"/>
      <c r="I1011" s="13">
        <v>105</v>
      </c>
      <c r="J1011" s="14" t="s">
        <v>75</v>
      </c>
    </row>
    <row r="1012" spans="1:10" ht="46.8">
      <c r="A1012" s="24" t="str">
        <f>HYPERLINK("https://catalog.archives.gov/search?q=M1053&amp;f.level=series&amp;f.recordGroupNoCollectionId=105","Various")</f>
        <v>Various</v>
      </c>
      <c r="B1012" s="8" t="s">
        <v>2195</v>
      </c>
      <c r="C1012" s="8" t="s">
        <v>2195</v>
      </c>
      <c r="D1012" s="20" t="s">
        <v>2196</v>
      </c>
      <c r="E1012" s="12"/>
      <c r="F1012" s="12"/>
      <c r="G1012" s="11" t="s">
        <v>42</v>
      </c>
      <c r="H1012" s="12"/>
      <c r="I1012" s="13">
        <v>105</v>
      </c>
      <c r="J1012" s="14" t="s">
        <v>75</v>
      </c>
    </row>
    <row r="1013" spans="1:10" ht="62.4">
      <c r="A1013" s="24" t="str">
        <f>HYPERLINK("https://catalog.archives.gov/search?q=M1055&amp;f.level=series&amp;f.recordGroupNoCollectionId=105","Various")</f>
        <v>Various</v>
      </c>
      <c r="B1013" s="8" t="s">
        <v>2197</v>
      </c>
      <c r="C1013" s="8" t="s">
        <v>2197</v>
      </c>
      <c r="D1013" s="20" t="s">
        <v>2198</v>
      </c>
      <c r="E1013" s="12"/>
      <c r="F1013" s="12"/>
      <c r="G1013" s="11" t="s">
        <v>42</v>
      </c>
      <c r="H1013" s="12"/>
      <c r="I1013" s="13">
        <v>105</v>
      </c>
      <c r="J1013" s="14" t="s">
        <v>75</v>
      </c>
    </row>
    <row r="1014" spans="1:10" ht="62.4">
      <c r="A1014" s="24" t="str">
        <f>HYPERLINK("https://catalog.archives.gov/search?q=M1056&amp;f.level=series&amp;f.recordGroupNoCollectionId=105","Various")</f>
        <v>Various</v>
      </c>
      <c r="B1014" s="8" t="s">
        <v>2199</v>
      </c>
      <c r="C1014" s="8" t="s">
        <v>2199</v>
      </c>
      <c r="D1014" s="20" t="s">
        <v>2200</v>
      </c>
      <c r="E1014" s="12"/>
      <c r="F1014" s="12"/>
      <c r="G1014" s="11" t="s">
        <v>42</v>
      </c>
      <c r="H1014" s="12"/>
      <c r="I1014" s="13">
        <v>105</v>
      </c>
      <c r="J1014" s="14" t="s">
        <v>75</v>
      </c>
    </row>
    <row r="1015" spans="1:10" ht="31.2">
      <c r="A1015" s="7">
        <v>300360</v>
      </c>
      <c r="B1015" s="8" t="s">
        <v>2201</v>
      </c>
      <c r="C1015" s="8" t="s">
        <v>2201</v>
      </c>
      <c r="D1015" s="28" t="s">
        <v>2202</v>
      </c>
      <c r="E1015" s="11" t="s">
        <v>222</v>
      </c>
      <c r="F1015" s="12"/>
      <c r="G1015" s="12"/>
      <c r="H1015" s="12"/>
      <c r="I1015" s="13">
        <v>94</v>
      </c>
      <c r="J1015" s="14" t="s">
        <v>17</v>
      </c>
    </row>
    <row r="1016" spans="1:10" ht="31.2">
      <c r="A1016" s="7">
        <v>833644</v>
      </c>
      <c r="B1016" s="8" t="s">
        <v>2203</v>
      </c>
      <c r="C1016" s="8" t="s">
        <v>2203</v>
      </c>
      <c r="D1016" s="20" t="s">
        <v>2204</v>
      </c>
      <c r="E1016" s="16" t="s">
        <v>222</v>
      </c>
      <c r="F1016" s="12"/>
      <c r="G1016" s="12"/>
      <c r="H1016" s="12"/>
      <c r="I1016" s="13">
        <v>65</v>
      </c>
      <c r="J1016" s="14" t="s">
        <v>75</v>
      </c>
    </row>
    <row r="1017" spans="1:10" ht="62.4">
      <c r="A1017" s="7">
        <v>300395</v>
      </c>
      <c r="B1017" s="8" t="s">
        <v>2205</v>
      </c>
      <c r="C1017" s="8" t="s">
        <v>2205</v>
      </c>
      <c r="D1017" s="40" t="s">
        <v>2206</v>
      </c>
      <c r="E1017" s="12"/>
      <c r="F1017" s="16" t="s">
        <v>14</v>
      </c>
      <c r="G1017" s="12"/>
      <c r="H1017" s="12"/>
      <c r="I1017" s="13">
        <v>94</v>
      </c>
      <c r="J1017" s="14" t="s">
        <v>11</v>
      </c>
    </row>
    <row r="1018" spans="1:10" ht="46.8">
      <c r="A1018" s="7">
        <v>300400</v>
      </c>
      <c r="B1018" s="8" t="s">
        <v>2207</v>
      </c>
      <c r="C1018" s="8" t="s">
        <v>2207</v>
      </c>
      <c r="D1018" s="28" t="s">
        <v>2208</v>
      </c>
      <c r="E1018" s="11" t="s">
        <v>222</v>
      </c>
      <c r="F1018" s="16" t="s">
        <v>14</v>
      </c>
      <c r="G1018" s="12"/>
      <c r="H1018" s="12"/>
      <c r="I1018" s="13">
        <v>94</v>
      </c>
      <c r="J1018" s="14" t="s">
        <v>11</v>
      </c>
    </row>
    <row r="1019" spans="1:10" ht="31.2">
      <c r="A1019" s="7">
        <v>1756242</v>
      </c>
      <c r="B1019" s="8" t="s">
        <v>2209</v>
      </c>
      <c r="C1019" s="8" t="s">
        <v>2209</v>
      </c>
      <c r="D1019" s="28" t="s">
        <v>2210</v>
      </c>
      <c r="E1019" s="11" t="s">
        <v>222</v>
      </c>
      <c r="F1019" s="12"/>
      <c r="G1019" s="12"/>
      <c r="H1019" s="12"/>
      <c r="I1019" s="13">
        <v>45</v>
      </c>
      <c r="J1019" s="14" t="s">
        <v>11</v>
      </c>
    </row>
    <row r="1020" spans="1:10" ht="15.6">
      <c r="A1020" s="7">
        <v>2110769</v>
      </c>
      <c r="B1020" s="8" t="s">
        <v>2211</v>
      </c>
      <c r="C1020" s="8" t="s">
        <v>2211</v>
      </c>
      <c r="D1020" s="28" t="s">
        <v>2212</v>
      </c>
      <c r="E1020" s="16" t="s">
        <v>222</v>
      </c>
      <c r="F1020" s="12"/>
      <c r="G1020" s="12"/>
      <c r="H1020" s="12"/>
      <c r="I1020" s="13">
        <v>123</v>
      </c>
      <c r="J1020" s="14" t="s">
        <v>11</v>
      </c>
    </row>
    <row r="1021" spans="1:10" ht="46.8">
      <c r="A1021" s="7" t="s">
        <v>2213</v>
      </c>
      <c r="B1021" s="8" t="s">
        <v>2214</v>
      </c>
      <c r="C1021" s="8" t="s">
        <v>2214</v>
      </c>
      <c r="D1021" s="28" t="s">
        <v>2215</v>
      </c>
      <c r="E1021" s="11" t="s">
        <v>222</v>
      </c>
      <c r="F1021" s="12"/>
      <c r="G1021" s="12"/>
      <c r="H1021" s="12"/>
      <c r="I1021" s="13">
        <v>80</v>
      </c>
      <c r="J1021" s="14" t="s">
        <v>11</v>
      </c>
    </row>
    <row r="1022" spans="1:10" ht="46.8">
      <c r="A1022" s="7" t="s">
        <v>2216</v>
      </c>
      <c r="B1022" s="8" t="s">
        <v>2217</v>
      </c>
      <c r="C1022" s="8" t="s">
        <v>2217</v>
      </c>
      <c r="D1022" s="28" t="s">
        <v>2218</v>
      </c>
      <c r="E1022" s="12"/>
      <c r="F1022" s="16" t="s">
        <v>14</v>
      </c>
      <c r="G1022" s="11" t="s">
        <v>42</v>
      </c>
      <c r="H1022" s="12"/>
      <c r="I1022" s="13">
        <v>85</v>
      </c>
      <c r="J1022" s="14" t="s">
        <v>11</v>
      </c>
    </row>
    <row r="1023" spans="1:10" ht="31.2">
      <c r="A1023" s="7">
        <v>518207</v>
      </c>
      <c r="B1023" s="8" t="s">
        <v>2219</v>
      </c>
      <c r="C1023" s="8" t="s">
        <v>2219</v>
      </c>
      <c r="D1023" s="28" t="s">
        <v>2220</v>
      </c>
      <c r="E1023" s="16" t="s">
        <v>222</v>
      </c>
      <c r="F1023" s="12"/>
      <c r="G1023" s="12"/>
      <c r="H1023" s="12"/>
      <c r="I1023" s="13">
        <v>66</v>
      </c>
      <c r="J1023" s="14" t="s">
        <v>11</v>
      </c>
    </row>
    <row r="1024" spans="1:10" ht="31.2">
      <c r="A1024" s="7">
        <v>513072</v>
      </c>
      <c r="B1024" s="8" t="s">
        <v>2221</v>
      </c>
      <c r="C1024" s="8" t="s">
        <v>2221</v>
      </c>
      <c r="D1024" s="20" t="s">
        <v>2222</v>
      </c>
      <c r="E1024" s="12"/>
      <c r="F1024" s="16" t="s">
        <v>14</v>
      </c>
      <c r="G1024" s="12"/>
      <c r="H1024" s="12"/>
      <c r="I1024" s="13">
        <v>19</v>
      </c>
      <c r="J1024" s="14" t="s">
        <v>75</v>
      </c>
    </row>
    <row r="1025" spans="1:10" ht="46.8">
      <c r="A1025" s="7">
        <v>71962618</v>
      </c>
      <c r="B1025" s="8" t="s">
        <v>2223</v>
      </c>
      <c r="C1025" s="8" t="s">
        <v>2223</v>
      </c>
      <c r="D1025" s="28" t="s">
        <v>2224</v>
      </c>
      <c r="E1025" s="11" t="s">
        <v>2225</v>
      </c>
      <c r="F1025" s="16" t="s">
        <v>14</v>
      </c>
      <c r="G1025" s="11" t="s">
        <v>42</v>
      </c>
      <c r="H1025" s="11" t="s">
        <v>2226</v>
      </c>
      <c r="I1025" s="13">
        <v>21</v>
      </c>
      <c r="J1025" s="14" t="s">
        <v>17</v>
      </c>
    </row>
    <row r="1026" spans="1:10" ht="46.8">
      <c r="A1026" s="7">
        <v>3060164</v>
      </c>
      <c r="B1026" s="8" t="s">
        <v>2227</v>
      </c>
      <c r="C1026" s="8" t="s">
        <v>2227</v>
      </c>
      <c r="D1026" s="20" t="s">
        <v>2228</v>
      </c>
      <c r="E1026" s="16" t="s">
        <v>222</v>
      </c>
      <c r="F1026" s="16" t="s">
        <v>14</v>
      </c>
      <c r="G1026" s="11" t="s">
        <v>1495</v>
      </c>
      <c r="H1026" s="12"/>
      <c r="I1026" s="13">
        <v>21</v>
      </c>
      <c r="J1026" s="14" t="s">
        <v>75</v>
      </c>
    </row>
    <row r="1027" spans="1:10" ht="31.2">
      <c r="A1027" s="7" t="s">
        <v>2229</v>
      </c>
      <c r="B1027" s="8" t="s">
        <v>2230</v>
      </c>
      <c r="C1027" s="8" t="s">
        <v>2230</v>
      </c>
      <c r="D1027" s="28" t="s">
        <v>2231</v>
      </c>
      <c r="E1027" s="12"/>
      <c r="F1027" s="16" t="s">
        <v>14</v>
      </c>
      <c r="G1027" s="12"/>
      <c r="H1027" s="12"/>
      <c r="I1027" s="13">
        <v>21</v>
      </c>
      <c r="J1027" s="14" t="s">
        <v>11</v>
      </c>
    </row>
    <row r="1028" spans="1:10" ht="31.2">
      <c r="A1028" s="7">
        <v>251747</v>
      </c>
      <c r="B1028" s="8" t="s">
        <v>2232</v>
      </c>
      <c r="C1028" s="8" t="s">
        <v>2232</v>
      </c>
      <c r="D1028" s="28" t="s">
        <v>2233</v>
      </c>
      <c r="E1028" s="16" t="s">
        <v>222</v>
      </c>
      <c r="F1028" s="16" t="s">
        <v>14</v>
      </c>
      <c r="G1028" s="12"/>
      <c r="H1028" s="12"/>
      <c r="I1028" s="13">
        <v>75</v>
      </c>
      <c r="J1028" s="14" t="s">
        <v>17</v>
      </c>
    </row>
    <row r="1029" spans="1:10" ht="31.2">
      <c r="A1029" s="33" t="s">
        <v>337</v>
      </c>
      <c r="B1029" s="34" t="s">
        <v>2234</v>
      </c>
      <c r="C1029" s="34" t="s">
        <v>2234</v>
      </c>
      <c r="D1029" s="35" t="s">
        <v>2235</v>
      </c>
      <c r="E1029" s="36"/>
      <c r="F1029" s="53" t="s">
        <v>14</v>
      </c>
      <c r="G1029" s="36"/>
      <c r="H1029" s="36"/>
      <c r="I1029" s="38">
        <v>21</v>
      </c>
      <c r="J1029" s="39" t="s">
        <v>75</v>
      </c>
    </row>
    <row r="1030" spans="1:10" ht="78">
      <c r="A1030" s="7">
        <v>2837582</v>
      </c>
      <c r="B1030" s="8" t="s">
        <v>2236</v>
      </c>
      <c r="C1030" s="8" t="s">
        <v>2236</v>
      </c>
      <c r="D1030" s="20" t="s">
        <v>2237</v>
      </c>
      <c r="E1030" s="12"/>
      <c r="F1030" s="16" t="s">
        <v>14</v>
      </c>
      <c r="G1030" s="12"/>
      <c r="H1030" s="12"/>
      <c r="I1030" s="13">
        <v>21</v>
      </c>
      <c r="J1030" s="14" t="s">
        <v>75</v>
      </c>
    </row>
    <row r="1031" spans="1:10" ht="31.2">
      <c r="A1031" s="33" t="s">
        <v>337</v>
      </c>
      <c r="B1031" s="34" t="s">
        <v>2238</v>
      </c>
      <c r="C1031" s="34" t="s">
        <v>2238</v>
      </c>
      <c r="D1031" s="35" t="s">
        <v>2239</v>
      </c>
      <c r="E1031" s="36"/>
      <c r="F1031" s="53" t="s">
        <v>14</v>
      </c>
      <c r="G1031" s="36"/>
      <c r="H1031" s="36"/>
      <c r="I1031" s="38">
        <v>19</v>
      </c>
      <c r="J1031" s="39" t="s">
        <v>75</v>
      </c>
    </row>
    <row r="1032" spans="1:10" ht="46.8">
      <c r="A1032" s="33" t="s">
        <v>337</v>
      </c>
      <c r="B1032" s="34" t="s">
        <v>2240</v>
      </c>
      <c r="C1032" s="34" t="s">
        <v>2240</v>
      </c>
      <c r="D1032" s="35" t="s">
        <v>2241</v>
      </c>
      <c r="E1032" s="36"/>
      <c r="F1032" s="53" t="s">
        <v>14</v>
      </c>
      <c r="G1032" s="36"/>
      <c r="H1032" s="36"/>
      <c r="I1032" s="38">
        <v>21</v>
      </c>
      <c r="J1032" s="39" t="s">
        <v>75</v>
      </c>
    </row>
    <row r="1033" spans="1:10" ht="46.8">
      <c r="A1033" s="33" t="s">
        <v>337</v>
      </c>
      <c r="B1033" s="34" t="s">
        <v>2242</v>
      </c>
      <c r="C1033" s="34" t="s">
        <v>2242</v>
      </c>
      <c r="D1033" s="35" t="s">
        <v>2243</v>
      </c>
      <c r="E1033" s="36"/>
      <c r="F1033" s="53" t="s">
        <v>14</v>
      </c>
      <c r="G1033" s="36"/>
      <c r="H1033" s="36"/>
      <c r="I1033" s="38">
        <v>21</v>
      </c>
      <c r="J1033" s="39" t="s">
        <v>75</v>
      </c>
    </row>
    <row r="1034" spans="1:10" ht="46.8">
      <c r="A1034" s="33" t="s">
        <v>337</v>
      </c>
      <c r="B1034" s="34" t="s">
        <v>2244</v>
      </c>
      <c r="C1034" s="34" t="s">
        <v>2244</v>
      </c>
      <c r="D1034" s="35" t="s">
        <v>2245</v>
      </c>
      <c r="E1034" s="36"/>
      <c r="F1034" s="53" t="s">
        <v>14</v>
      </c>
      <c r="G1034" s="36"/>
      <c r="H1034" s="36"/>
      <c r="I1034" s="38">
        <v>21</v>
      </c>
      <c r="J1034" s="39" t="s">
        <v>75</v>
      </c>
    </row>
    <row r="1035" spans="1:10" ht="46.8">
      <c r="A1035" s="33" t="s">
        <v>337</v>
      </c>
      <c r="B1035" s="34" t="s">
        <v>2246</v>
      </c>
      <c r="C1035" s="34" t="s">
        <v>2246</v>
      </c>
      <c r="D1035" s="35" t="s">
        <v>2247</v>
      </c>
      <c r="E1035" s="36"/>
      <c r="F1035" s="53" t="s">
        <v>14</v>
      </c>
      <c r="G1035" s="36"/>
      <c r="H1035" s="36"/>
      <c r="I1035" s="38">
        <v>21</v>
      </c>
      <c r="J1035" s="39" t="s">
        <v>75</v>
      </c>
    </row>
    <row r="1036" spans="1:10" ht="46.8">
      <c r="A1036" s="33" t="s">
        <v>337</v>
      </c>
      <c r="B1036" s="34" t="s">
        <v>2248</v>
      </c>
      <c r="C1036" s="34" t="s">
        <v>2248</v>
      </c>
      <c r="D1036" s="35" t="s">
        <v>2249</v>
      </c>
      <c r="E1036" s="36"/>
      <c r="F1036" s="53" t="s">
        <v>14</v>
      </c>
      <c r="G1036" s="36"/>
      <c r="H1036" s="36"/>
      <c r="I1036" s="38">
        <v>21</v>
      </c>
      <c r="J1036" s="39" t="s">
        <v>75</v>
      </c>
    </row>
    <row r="1037" spans="1:10" ht="46.8">
      <c r="A1037" s="33" t="s">
        <v>337</v>
      </c>
      <c r="B1037" s="34" t="s">
        <v>2250</v>
      </c>
      <c r="C1037" s="34" t="s">
        <v>2250</v>
      </c>
      <c r="D1037" s="35" t="s">
        <v>2251</v>
      </c>
      <c r="E1037" s="36"/>
      <c r="F1037" s="53" t="s">
        <v>14</v>
      </c>
      <c r="G1037" s="36"/>
      <c r="H1037" s="36"/>
      <c r="I1037" s="38">
        <v>21</v>
      </c>
      <c r="J1037" s="39" t="s">
        <v>75</v>
      </c>
    </row>
    <row r="1038" spans="1:10" ht="46.8">
      <c r="A1038" s="33" t="s">
        <v>337</v>
      </c>
      <c r="B1038" s="34" t="s">
        <v>2252</v>
      </c>
      <c r="C1038" s="34" t="s">
        <v>2252</v>
      </c>
      <c r="D1038" s="35" t="s">
        <v>2253</v>
      </c>
      <c r="E1038" s="36"/>
      <c r="F1038" s="53" t="s">
        <v>14</v>
      </c>
      <c r="G1038" s="36"/>
      <c r="H1038" s="36"/>
      <c r="I1038" s="38">
        <v>21</v>
      </c>
      <c r="J1038" s="39" t="s">
        <v>75</v>
      </c>
    </row>
    <row r="1039" spans="1:10" ht="46.8">
      <c r="A1039" s="7">
        <v>3401328</v>
      </c>
      <c r="B1039" s="8" t="s">
        <v>2254</v>
      </c>
      <c r="C1039" s="8" t="s">
        <v>2254</v>
      </c>
      <c r="D1039" s="20" t="s">
        <v>2255</v>
      </c>
      <c r="E1039" s="12"/>
      <c r="F1039" s="16" t="s">
        <v>14</v>
      </c>
      <c r="G1039" s="12"/>
      <c r="H1039" s="12"/>
      <c r="I1039" s="13">
        <v>21</v>
      </c>
      <c r="J1039" s="14" t="s">
        <v>75</v>
      </c>
    </row>
    <row r="1040" spans="1:10" ht="31.2">
      <c r="A1040" s="33" t="s">
        <v>337</v>
      </c>
      <c r="B1040" s="34" t="s">
        <v>2256</v>
      </c>
      <c r="C1040" s="34" t="s">
        <v>2256</v>
      </c>
      <c r="D1040" s="35" t="s">
        <v>2257</v>
      </c>
      <c r="E1040" s="36"/>
      <c r="F1040" s="53" t="s">
        <v>14</v>
      </c>
      <c r="G1040" s="36"/>
      <c r="H1040" s="36"/>
      <c r="I1040" s="38">
        <v>21</v>
      </c>
      <c r="J1040" s="39" t="s">
        <v>75</v>
      </c>
    </row>
    <row r="1041" spans="1:10" ht="46.8">
      <c r="A1041" s="7">
        <v>2775098</v>
      </c>
      <c r="B1041" s="8" t="s">
        <v>2258</v>
      </c>
      <c r="C1041" s="8" t="s">
        <v>2258</v>
      </c>
      <c r="D1041" s="20" t="s">
        <v>2259</v>
      </c>
      <c r="E1041" s="12"/>
      <c r="F1041" s="16" t="s">
        <v>14</v>
      </c>
      <c r="G1041" s="11" t="s">
        <v>42</v>
      </c>
      <c r="H1041" s="12"/>
      <c r="I1041" s="13">
        <v>21</v>
      </c>
      <c r="J1041" s="14" t="s">
        <v>75</v>
      </c>
    </row>
    <row r="1042" spans="1:10" ht="46.8">
      <c r="A1042" s="7" t="s">
        <v>2260</v>
      </c>
      <c r="B1042" s="8" t="s">
        <v>2261</v>
      </c>
      <c r="C1042" s="8" t="s">
        <v>2261</v>
      </c>
      <c r="D1042" s="28" t="s">
        <v>2262</v>
      </c>
      <c r="E1042" s="16" t="s">
        <v>222</v>
      </c>
      <c r="F1042" s="12"/>
      <c r="G1042" s="12"/>
      <c r="H1042" s="12"/>
      <c r="I1042" s="13">
        <v>238</v>
      </c>
      <c r="J1042" s="14" t="s">
        <v>11</v>
      </c>
    </row>
    <row r="1043" spans="1:10" ht="62.4">
      <c r="A1043" s="7">
        <v>563246</v>
      </c>
      <c r="B1043" s="8" t="s">
        <v>2263</v>
      </c>
      <c r="C1043" s="8" t="s">
        <v>2263</v>
      </c>
      <c r="D1043" s="28" t="s">
        <v>2264</v>
      </c>
      <c r="E1043" s="11" t="s">
        <v>222</v>
      </c>
      <c r="F1043" s="17" t="s">
        <v>14</v>
      </c>
      <c r="G1043" s="12"/>
      <c r="H1043" s="12"/>
      <c r="I1043" s="13">
        <v>15</v>
      </c>
      <c r="J1043" s="14" t="s">
        <v>17</v>
      </c>
    </row>
    <row r="1044" spans="1:10" ht="62.4">
      <c r="A1044" s="7">
        <v>561929</v>
      </c>
      <c r="B1044" s="8" t="s">
        <v>2265</v>
      </c>
      <c r="C1044" s="8" t="s">
        <v>2265</v>
      </c>
      <c r="D1044" s="28" t="s">
        <v>2266</v>
      </c>
      <c r="E1044" s="16" t="s">
        <v>222</v>
      </c>
      <c r="F1044" s="12"/>
      <c r="G1044" s="11" t="s">
        <v>42</v>
      </c>
      <c r="H1044" s="12"/>
      <c r="I1044" s="13">
        <v>15</v>
      </c>
      <c r="J1044" s="14" t="s">
        <v>17</v>
      </c>
    </row>
    <row r="1045" spans="1:10" ht="62.4">
      <c r="A1045" s="7">
        <v>1160705</v>
      </c>
      <c r="B1045" s="8" t="s">
        <v>2267</v>
      </c>
      <c r="C1045" s="8" t="s">
        <v>2267</v>
      </c>
      <c r="D1045" s="20" t="s">
        <v>2268</v>
      </c>
      <c r="E1045" s="12"/>
      <c r="F1045" s="16" t="s">
        <v>14</v>
      </c>
      <c r="G1045" s="11" t="s">
        <v>42</v>
      </c>
      <c r="H1045" s="12"/>
      <c r="I1045" s="13">
        <v>85</v>
      </c>
      <c r="J1045" s="14" t="s">
        <v>75</v>
      </c>
    </row>
    <row r="1046" spans="1:10" ht="31.2">
      <c r="A1046" s="7">
        <v>4498967</v>
      </c>
      <c r="B1046" s="8" t="s">
        <v>2269</v>
      </c>
      <c r="C1046" s="8" t="s">
        <v>2269</v>
      </c>
      <c r="D1046" s="20" t="s">
        <v>2270</v>
      </c>
      <c r="E1046" s="12"/>
      <c r="F1046" s="16" t="s">
        <v>14</v>
      </c>
      <c r="G1046" s="11" t="s">
        <v>42</v>
      </c>
      <c r="H1046" s="12"/>
      <c r="I1046" s="13">
        <v>85</v>
      </c>
      <c r="J1046" s="14" t="s">
        <v>75</v>
      </c>
    </row>
    <row r="1047" spans="1:10" ht="46.8">
      <c r="A1047" s="7" t="s">
        <v>2271</v>
      </c>
      <c r="B1047" s="8" t="s">
        <v>2272</v>
      </c>
      <c r="C1047" s="8" t="s">
        <v>2272</v>
      </c>
      <c r="D1047" s="28" t="s">
        <v>2273</v>
      </c>
      <c r="E1047" s="16" t="s">
        <v>222</v>
      </c>
      <c r="F1047" s="16" t="s">
        <v>14</v>
      </c>
      <c r="G1047" s="11" t="s">
        <v>42</v>
      </c>
      <c r="H1047" s="12"/>
      <c r="I1047" s="13">
        <v>75</v>
      </c>
      <c r="J1047" s="14" t="s">
        <v>11</v>
      </c>
    </row>
    <row r="1048" spans="1:10" ht="62.4">
      <c r="A1048" s="7">
        <v>597573</v>
      </c>
      <c r="B1048" s="8" t="s">
        <v>2274</v>
      </c>
      <c r="C1048" s="8" t="s">
        <v>2274</v>
      </c>
      <c r="D1048" s="20" t="s">
        <v>2275</v>
      </c>
      <c r="E1048" s="12"/>
      <c r="F1048" s="16" t="s">
        <v>14</v>
      </c>
      <c r="G1048" s="11" t="s">
        <v>42</v>
      </c>
      <c r="H1048" s="12"/>
      <c r="I1048" s="13">
        <v>249</v>
      </c>
      <c r="J1048" s="14" t="s">
        <v>75</v>
      </c>
    </row>
    <row r="1049" spans="1:10" ht="78">
      <c r="A1049" s="7">
        <v>4319562</v>
      </c>
      <c r="B1049" s="8" t="s">
        <v>2276</v>
      </c>
      <c r="C1049" s="8" t="s">
        <v>2276</v>
      </c>
      <c r="D1049" s="20" t="s">
        <v>2277</v>
      </c>
      <c r="E1049" s="12"/>
      <c r="F1049" s="16" t="s">
        <v>14</v>
      </c>
      <c r="G1049" s="12"/>
      <c r="H1049" s="12"/>
      <c r="I1049" s="13">
        <v>85</v>
      </c>
      <c r="J1049" s="14" t="s">
        <v>75</v>
      </c>
    </row>
    <row r="1050" spans="1:10" ht="46.8">
      <c r="A1050" s="7">
        <v>4319760</v>
      </c>
      <c r="B1050" s="8" t="s">
        <v>2278</v>
      </c>
      <c r="C1050" s="8" t="s">
        <v>2278</v>
      </c>
      <c r="D1050" s="20" t="s">
        <v>2279</v>
      </c>
      <c r="E1050" s="12"/>
      <c r="F1050" s="16" t="s">
        <v>14</v>
      </c>
      <c r="G1050" s="12"/>
      <c r="H1050" s="12"/>
      <c r="I1050" s="13">
        <v>85</v>
      </c>
      <c r="J1050" s="14" t="s">
        <v>75</v>
      </c>
    </row>
    <row r="1051" spans="1:10" ht="31.2">
      <c r="A1051" s="7">
        <v>2124205</v>
      </c>
      <c r="B1051" s="8" t="s">
        <v>2280</v>
      </c>
      <c r="C1051" s="8" t="s">
        <v>2280</v>
      </c>
      <c r="D1051" s="20" t="s">
        <v>2281</v>
      </c>
      <c r="E1051" s="12"/>
      <c r="F1051" s="16" t="s">
        <v>14</v>
      </c>
      <c r="G1051" s="11"/>
      <c r="H1051" s="12"/>
      <c r="I1051" s="13">
        <v>75</v>
      </c>
      <c r="J1051" s="14" t="s">
        <v>75</v>
      </c>
    </row>
    <row r="1052" spans="1:10" ht="31.2">
      <c r="A1052" s="7">
        <v>4527192</v>
      </c>
      <c r="B1052" s="8" t="s">
        <v>2282</v>
      </c>
      <c r="C1052" s="8" t="s">
        <v>2282</v>
      </c>
      <c r="D1052" s="20" t="s">
        <v>2283</v>
      </c>
      <c r="E1052" s="12"/>
      <c r="F1052" s="16" t="s">
        <v>14</v>
      </c>
      <c r="G1052" s="12"/>
      <c r="H1052" s="12"/>
      <c r="I1052" s="13">
        <v>85</v>
      </c>
      <c r="J1052" s="14" t="s">
        <v>75</v>
      </c>
    </row>
    <row r="1053" spans="1:10" ht="46.8">
      <c r="A1053" s="33" t="s">
        <v>337</v>
      </c>
      <c r="B1053" s="34" t="s">
        <v>2284</v>
      </c>
      <c r="C1053" s="34" t="s">
        <v>2284</v>
      </c>
      <c r="D1053" s="35" t="s">
        <v>2285</v>
      </c>
      <c r="E1053" s="53" t="s">
        <v>222</v>
      </c>
      <c r="F1053" s="36"/>
      <c r="G1053" s="36"/>
      <c r="H1053" s="36"/>
      <c r="I1053" s="38">
        <v>21</v>
      </c>
      <c r="J1053" s="39" t="s">
        <v>75</v>
      </c>
    </row>
    <row r="1054" spans="1:10" ht="31.2">
      <c r="A1054" s="7">
        <v>4499097</v>
      </c>
      <c r="B1054" s="8" t="s">
        <v>2286</v>
      </c>
      <c r="C1054" s="8" t="s">
        <v>2286</v>
      </c>
      <c r="D1054" s="20" t="s">
        <v>2287</v>
      </c>
      <c r="E1054" s="12"/>
      <c r="F1054" s="43" t="str">
        <f>HYPERLINK("https://search.ancestryinstitution.com/search/db.aspx?dbid=8945","Ancestry.com")</f>
        <v>Ancestry.com</v>
      </c>
      <c r="G1054" s="12"/>
      <c r="H1054" s="12"/>
      <c r="I1054" s="13">
        <v>85</v>
      </c>
      <c r="J1054" s="14" t="s">
        <v>75</v>
      </c>
    </row>
    <row r="1055" spans="1:10" ht="46.8">
      <c r="A1055" s="7">
        <v>4499105</v>
      </c>
      <c r="B1055" s="8" t="s">
        <v>2288</v>
      </c>
      <c r="C1055" s="8" t="s">
        <v>2288</v>
      </c>
      <c r="D1055" s="20" t="s">
        <v>2289</v>
      </c>
      <c r="E1055" s="12"/>
      <c r="F1055" s="43" t="str">
        <f>HYPERLINK("https://search.ancestryinstitution.com/aird/search/db.aspx?dbid=8945","Ancestry.com")</f>
        <v>Ancestry.com</v>
      </c>
      <c r="G1055" s="12"/>
      <c r="H1055" s="12"/>
      <c r="I1055" s="13">
        <v>85</v>
      </c>
      <c r="J1055" s="14" t="s">
        <v>75</v>
      </c>
    </row>
    <row r="1056" spans="1:10" ht="46.8">
      <c r="A1056" s="7">
        <v>595176</v>
      </c>
      <c r="B1056" s="8" t="s">
        <v>2290</v>
      </c>
      <c r="C1056" s="8" t="s">
        <v>2290</v>
      </c>
      <c r="D1056" s="28" t="s">
        <v>2291</v>
      </c>
      <c r="E1056" s="16" t="s">
        <v>222</v>
      </c>
      <c r="F1056" s="16" t="s">
        <v>14</v>
      </c>
      <c r="G1056" s="12"/>
      <c r="H1056" s="12"/>
      <c r="I1056" s="13">
        <v>21</v>
      </c>
      <c r="J1056" s="14" t="s">
        <v>11</v>
      </c>
    </row>
    <row r="1057" spans="1:10" ht="31.2">
      <c r="A1057" s="7">
        <v>579314</v>
      </c>
      <c r="B1057" s="8" t="s">
        <v>2292</v>
      </c>
      <c r="C1057" s="8" t="s">
        <v>2292</v>
      </c>
      <c r="D1057" s="20" t="s">
        <v>2293</v>
      </c>
      <c r="E1057" s="12"/>
      <c r="F1057" s="16" t="s">
        <v>14</v>
      </c>
      <c r="G1057" s="12"/>
      <c r="H1057" s="12"/>
      <c r="I1057" s="13">
        <v>59</v>
      </c>
      <c r="J1057" s="14" t="s">
        <v>75</v>
      </c>
    </row>
    <row r="1058" spans="1:10" ht="31.2">
      <c r="A1058" s="7">
        <v>566612</v>
      </c>
      <c r="B1058" s="8" t="s">
        <v>2294</v>
      </c>
      <c r="C1058" s="8" t="s">
        <v>2294</v>
      </c>
      <c r="D1058" s="28" t="s">
        <v>2295</v>
      </c>
      <c r="E1058" s="11" t="str">
        <f>HYPERLINK("https://www.fold3.com/title/447/passport-applications-1795-1905","Fold3.com")</f>
        <v>Fold3.com</v>
      </c>
      <c r="F1058" s="16" t="s">
        <v>14</v>
      </c>
      <c r="G1058" s="11" t="s">
        <v>42</v>
      </c>
      <c r="H1058" s="12"/>
      <c r="I1058" s="13">
        <v>59</v>
      </c>
      <c r="J1058" s="14" t="s">
        <v>11</v>
      </c>
    </row>
    <row r="1059" spans="1:10" ht="31.2">
      <c r="A1059" s="7" t="s">
        <v>2296</v>
      </c>
      <c r="B1059" s="8" t="s">
        <v>2297</v>
      </c>
      <c r="C1059" s="8" t="s">
        <v>2297</v>
      </c>
      <c r="D1059" s="40" t="s">
        <v>2298</v>
      </c>
      <c r="E1059" s="16" t="s">
        <v>222</v>
      </c>
      <c r="F1059" s="12"/>
      <c r="G1059" s="12"/>
      <c r="H1059" s="12"/>
      <c r="I1059" s="13">
        <v>92</v>
      </c>
      <c r="J1059" s="14" t="s">
        <v>11</v>
      </c>
    </row>
    <row r="1060" spans="1:10" ht="46.8">
      <c r="A1060" s="7">
        <v>4499524</v>
      </c>
      <c r="B1060" s="8" t="s">
        <v>2299</v>
      </c>
      <c r="C1060" s="8" t="s">
        <v>2299</v>
      </c>
      <c r="D1060" s="28" t="s">
        <v>2300</v>
      </c>
      <c r="E1060" s="12"/>
      <c r="F1060" s="16" t="s">
        <v>14</v>
      </c>
      <c r="G1060" s="11" t="s">
        <v>42</v>
      </c>
      <c r="H1060" s="12"/>
      <c r="I1060" s="13">
        <v>85</v>
      </c>
      <c r="J1060" s="14" t="s">
        <v>11</v>
      </c>
    </row>
    <row r="1061" spans="1:10" ht="31.2">
      <c r="A1061" s="7">
        <v>4499531</v>
      </c>
      <c r="B1061" s="8" t="s">
        <v>2301</v>
      </c>
      <c r="C1061" s="8" t="s">
        <v>2301</v>
      </c>
      <c r="D1061" s="40" t="s">
        <v>2302</v>
      </c>
      <c r="E1061" s="12"/>
      <c r="F1061" s="16" t="s">
        <v>14</v>
      </c>
      <c r="G1061" s="12"/>
      <c r="H1061" s="12"/>
      <c r="I1061" s="13">
        <v>85</v>
      </c>
      <c r="J1061" s="14" t="s">
        <v>11</v>
      </c>
    </row>
    <row r="1062" spans="1:10" ht="46.8">
      <c r="A1062" s="7">
        <v>4468084</v>
      </c>
      <c r="B1062" s="8" t="s">
        <v>2303</v>
      </c>
      <c r="C1062" s="8" t="s">
        <v>2303</v>
      </c>
      <c r="D1062" s="20" t="s">
        <v>2304</v>
      </c>
      <c r="E1062" s="12"/>
      <c r="F1062" s="16" t="s">
        <v>14</v>
      </c>
      <c r="G1062" s="11" t="s">
        <v>42</v>
      </c>
      <c r="H1062" s="12"/>
      <c r="I1062" s="13">
        <v>85</v>
      </c>
      <c r="J1062" s="14" t="s">
        <v>75</v>
      </c>
    </row>
    <row r="1063" spans="1:10" ht="46.8">
      <c r="A1063" s="7">
        <v>602140</v>
      </c>
      <c r="B1063" s="8" t="s">
        <v>2305</v>
      </c>
      <c r="C1063" s="8" t="s">
        <v>2305</v>
      </c>
      <c r="D1063" s="20" t="s">
        <v>2306</v>
      </c>
      <c r="E1063" s="11" t="s">
        <v>222</v>
      </c>
      <c r="F1063" s="12"/>
      <c r="G1063" s="12"/>
      <c r="H1063" s="12"/>
      <c r="I1063" s="13">
        <v>94</v>
      </c>
      <c r="J1063" s="14" t="s">
        <v>75</v>
      </c>
    </row>
    <row r="1064" spans="1:10" ht="31.2">
      <c r="A1064" s="7">
        <v>4397783</v>
      </c>
      <c r="B1064" s="8" t="s">
        <v>2307</v>
      </c>
      <c r="C1064" s="8" t="s">
        <v>2307</v>
      </c>
      <c r="D1064" s="20" t="s">
        <v>2308</v>
      </c>
      <c r="E1064" s="12"/>
      <c r="F1064" s="16" t="s">
        <v>14</v>
      </c>
      <c r="G1064" s="12"/>
      <c r="H1064" s="12"/>
      <c r="I1064" s="13">
        <v>85</v>
      </c>
      <c r="J1064" s="14" t="s">
        <v>75</v>
      </c>
    </row>
    <row r="1065" spans="1:10" ht="31.2">
      <c r="A1065" s="7">
        <v>4499534</v>
      </c>
      <c r="B1065" s="8" t="s">
        <v>2309</v>
      </c>
      <c r="C1065" s="8" t="s">
        <v>2309</v>
      </c>
      <c r="D1065" s="20" t="s">
        <v>2310</v>
      </c>
      <c r="E1065" s="12"/>
      <c r="F1065" s="16" t="s">
        <v>14</v>
      </c>
      <c r="G1065" s="12"/>
      <c r="H1065" s="12"/>
      <c r="I1065" s="13">
        <v>85</v>
      </c>
      <c r="J1065" s="14" t="s">
        <v>75</v>
      </c>
    </row>
    <row r="1066" spans="1:10" ht="31.2">
      <c r="A1066" s="7">
        <v>1116809</v>
      </c>
      <c r="B1066" s="8" t="s">
        <v>2311</v>
      </c>
      <c r="C1066" s="8" t="s">
        <v>2311</v>
      </c>
      <c r="D1066" s="28" t="s">
        <v>2312</v>
      </c>
      <c r="E1066" s="16" t="s">
        <v>222</v>
      </c>
      <c r="F1066" s="12"/>
      <c r="G1066" s="12"/>
      <c r="H1066" s="12"/>
      <c r="I1066" s="13">
        <v>21</v>
      </c>
      <c r="J1066" s="14" t="s">
        <v>11</v>
      </c>
    </row>
    <row r="1067" spans="1:10" ht="31.2">
      <c r="A1067" s="7" t="s">
        <v>2313</v>
      </c>
      <c r="B1067" s="8" t="s">
        <v>2314</v>
      </c>
      <c r="C1067" s="8" t="s">
        <v>2314</v>
      </c>
      <c r="D1067" s="20" t="s">
        <v>2315</v>
      </c>
      <c r="E1067" s="11" t="s">
        <v>222</v>
      </c>
      <c r="F1067" s="16" t="s">
        <v>14</v>
      </c>
      <c r="G1067" s="12"/>
      <c r="H1067" s="12"/>
      <c r="I1067" s="13">
        <v>233</v>
      </c>
      <c r="J1067" s="14" t="s">
        <v>75</v>
      </c>
    </row>
    <row r="1068" spans="1:10" ht="46.8">
      <c r="A1068" s="7">
        <v>580492</v>
      </c>
      <c r="B1068" s="8" t="s">
        <v>2316</v>
      </c>
      <c r="C1068" s="8" t="s">
        <v>2316</v>
      </c>
      <c r="D1068" s="40" t="s">
        <v>2317</v>
      </c>
      <c r="E1068" s="11" t="s">
        <v>222</v>
      </c>
      <c r="F1068" s="16" t="s">
        <v>14</v>
      </c>
      <c r="G1068" s="12"/>
      <c r="H1068" s="12"/>
      <c r="I1068" s="13">
        <v>15</v>
      </c>
      <c r="J1068" s="14" t="s">
        <v>17</v>
      </c>
    </row>
    <row r="1069" spans="1:10" ht="31.2">
      <c r="A1069" s="7">
        <v>4498993</v>
      </c>
      <c r="B1069" s="8" t="s">
        <v>2318</v>
      </c>
      <c r="C1069" s="8" t="s">
        <v>2318</v>
      </c>
      <c r="D1069" s="20" t="s">
        <v>2319</v>
      </c>
      <c r="E1069" s="12"/>
      <c r="F1069" s="16" t="s">
        <v>14</v>
      </c>
      <c r="G1069" s="11" t="s">
        <v>42</v>
      </c>
      <c r="H1069" s="12"/>
      <c r="I1069" s="13">
        <v>85</v>
      </c>
      <c r="J1069" s="14" t="s">
        <v>75</v>
      </c>
    </row>
    <row r="1070" spans="1:10" ht="31.2">
      <c r="A1070" s="7">
        <v>4449166</v>
      </c>
      <c r="B1070" s="8" t="s">
        <v>2320</v>
      </c>
      <c r="C1070" s="8" t="s">
        <v>2320</v>
      </c>
      <c r="D1070" s="28" t="s">
        <v>2321</v>
      </c>
      <c r="E1070" s="12"/>
      <c r="F1070" s="16" t="s">
        <v>14</v>
      </c>
      <c r="G1070" s="11" t="s">
        <v>42</v>
      </c>
      <c r="H1070" s="12"/>
      <c r="I1070" s="13">
        <v>85</v>
      </c>
      <c r="J1070" s="14" t="s">
        <v>11</v>
      </c>
    </row>
    <row r="1071" spans="1:10" ht="31.2">
      <c r="A1071" s="7">
        <v>4478116</v>
      </c>
      <c r="B1071" s="8" t="s">
        <v>2322</v>
      </c>
      <c r="C1071" s="8" t="s">
        <v>2322</v>
      </c>
      <c r="D1071" s="20" t="s">
        <v>2323</v>
      </c>
      <c r="E1071" s="12"/>
      <c r="F1071" s="16" t="s">
        <v>14</v>
      </c>
      <c r="G1071" s="12"/>
      <c r="H1071" s="12"/>
      <c r="I1071" s="13">
        <v>85</v>
      </c>
      <c r="J1071" s="14" t="s">
        <v>75</v>
      </c>
    </row>
    <row r="1072" spans="1:10" ht="46.8">
      <c r="A1072" s="7">
        <v>4481615</v>
      </c>
      <c r="B1072" s="8" t="s">
        <v>2324</v>
      </c>
      <c r="C1072" s="8" t="s">
        <v>2324</v>
      </c>
      <c r="D1072" s="28" t="s">
        <v>2325</v>
      </c>
      <c r="E1072" s="12"/>
      <c r="F1072" s="16" t="s">
        <v>14</v>
      </c>
      <c r="G1072" s="12"/>
      <c r="H1072" s="12"/>
      <c r="I1072" s="13">
        <v>85</v>
      </c>
      <c r="J1072" s="14" t="s">
        <v>11</v>
      </c>
    </row>
    <row r="1073" spans="1:10" ht="31.2">
      <c r="A1073" s="7">
        <v>4481626</v>
      </c>
      <c r="B1073" s="8" t="s">
        <v>2326</v>
      </c>
      <c r="C1073" s="8" t="s">
        <v>2326</v>
      </c>
      <c r="D1073" s="28" t="s">
        <v>2327</v>
      </c>
      <c r="E1073" s="12"/>
      <c r="F1073" s="11" t="str">
        <f>HYPERLINK("https://search.ancestryinstitution.com/aird/search/db.aspx?dbid=7949","Ancestry.com")</f>
        <v>Ancestry.com</v>
      </c>
      <c r="G1073" s="12"/>
      <c r="H1073" s="12"/>
      <c r="I1073" s="13">
        <v>85</v>
      </c>
      <c r="J1073" s="14" t="s">
        <v>11</v>
      </c>
    </row>
    <row r="1074" spans="1:10" ht="31.2">
      <c r="A1074" s="7">
        <v>4482913</v>
      </c>
      <c r="B1074" s="8" t="s">
        <v>2328</v>
      </c>
      <c r="C1074" s="8" t="s">
        <v>2328</v>
      </c>
      <c r="D1074" s="20" t="s">
        <v>2329</v>
      </c>
      <c r="E1074" s="12"/>
      <c r="F1074" s="16" t="s">
        <v>14</v>
      </c>
      <c r="G1074" s="12"/>
      <c r="H1074" s="12"/>
      <c r="I1074" s="13">
        <v>85</v>
      </c>
      <c r="J1074" s="14" t="s">
        <v>75</v>
      </c>
    </row>
    <row r="1075" spans="1:10" ht="31.2">
      <c r="A1075" s="7">
        <v>4492737</v>
      </c>
      <c r="B1075" s="8" t="s">
        <v>2330</v>
      </c>
      <c r="C1075" s="8" t="s">
        <v>2330</v>
      </c>
      <c r="D1075" s="20" t="s">
        <v>2331</v>
      </c>
      <c r="E1075" s="12"/>
      <c r="F1075" s="12"/>
      <c r="G1075" s="11" t="str">
        <f>HYPERLINK("https://www.familysearch.org/search/catalog/341057?availability=Family%20History%20Library","FamilySearch.org")</f>
        <v>FamilySearch.org</v>
      </c>
      <c r="H1075" s="12"/>
      <c r="I1075" s="13">
        <v>85</v>
      </c>
      <c r="J1075" s="14" t="s">
        <v>75</v>
      </c>
    </row>
    <row r="1076" spans="1:10" ht="31.2">
      <c r="A1076" s="7">
        <v>4481636</v>
      </c>
      <c r="B1076" s="8" t="s">
        <v>2332</v>
      </c>
      <c r="C1076" s="8" t="s">
        <v>2332</v>
      </c>
      <c r="D1076" s="20" t="s">
        <v>2333</v>
      </c>
      <c r="E1076" s="12"/>
      <c r="F1076" s="16" t="s">
        <v>14</v>
      </c>
      <c r="G1076" s="12"/>
      <c r="H1076" s="12"/>
      <c r="I1076" s="13">
        <v>85</v>
      </c>
      <c r="J1076" s="14" t="s">
        <v>75</v>
      </c>
    </row>
    <row r="1077" spans="1:10" ht="31.2">
      <c r="A1077" s="7">
        <v>4481637</v>
      </c>
      <c r="B1077" s="8" t="s">
        <v>2334</v>
      </c>
      <c r="C1077" s="8" t="s">
        <v>2334</v>
      </c>
      <c r="D1077" s="28" t="s">
        <v>2335</v>
      </c>
      <c r="E1077" s="12"/>
      <c r="F1077" s="16" t="s">
        <v>14</v>
      </c>
      <c r="G1077" s="11" t="str">
        <f>HYPERLINK("https://www.familysearch.org/search/catalog/2822767?availability=Family%20History%20Library","FamilySearch.org")</f>
        <v>FamilySearch.org</v>
      </c>
      <c r="H1077" s="12"/>
      <c r="I1077" s="13">
        <v>85</v>
      </c>
      <c r="J1077" s="14" t="s">
        <v>11</v>
      </c>
    </row>
    <row r="1078" spans="1:10" ht="46.8">
      <c r="A1078" s="7">
        <v>305261</v>
      </c>
      <c r="B1078" s="8" t="s">
        <v>2336</v>
      </c>
      <c r="C1078" s="8" t="s">
        <v>2336</v>
      </c>
      <c r="D1078" s="20" t="s">
        <v>2337</v>
      </c>
      <c r="E1078" s="11" t="s">
        <v>222</v>
      </c>
      <c r="F1078" s="12"/>
      <c r="G1078" s="12"/>
      <c r="H1078" s="12"/>
      <c r="I1078" s="13">
        <v>165</v>
      </c>
      <c r="J1078" s="14" t="s">
        <v>75</v>
      </c>
    </row>
    <row r="1079" spans="1:10" ht="31.2">
      <c r="A1079" s="7">
        <v>302021</v>
      </c>
      <c r="B1079" s="8" t="s">
        <v>2338</v>
      </c>
      <c r="C1079" s="8" t="s">
        <v>2338</v>
      </c>
      <c r="D1079" s="28" t="s">
        <v>2339</v>
      </c>
      <c r="E1079" s="16" t="s">
        <v>222</v>
      </c>
      <c r="F1079" s="12"/>
      <c r="G1079" s="12"/>
      <c r="H1079" s="12"/>
      <c r="I1079" s="13">
        <v>59</v>
      </c>
      <c r="J1079" s="14" t="s">
        <v>11</v>
      </c>
    </row>
    <row r="1080" spans="1:10" ht="46.8">
      <c r="A1080" s="7">
        <v>4492487</v>
      </c>
      <c r="B1080" s="8" t="s">
        <v>2340</v>
      </c>
      <c r="C1080" s="8" t="s">
        <v>2340</v>
      </c>
      <c r="D1080" s="20" t="s">
        <v>2341</v>
      </c>
      <c r="E1080" s="12"/>
      <c r="F1080" s="12"/>
      <c r="G1080" s="11" t="s">
        <v>42</v>
      </c>
      <c r="H1080" s="12"/>
      <c r="I1080" s="13">
        <v>85</v>
      </c>
      <c r="J1080" s="14" t="s">
        <v>75</v>
      </c>
    </row>
    <row r="1081" spans="1:10" ht="31.2">
      <c r="A1081" s="7">
        <v>4477069</v>
      </c>
      <c r="B1081" s="8" t="s">
        <v>2342</v>
      </c>
      <c r="C1081" s="8" t="s">
        <v>2342</v>
      </c>
      <c r="D1081" s="28" t="s">
        <v>2343</v>
      </c>
      <c r="E1081" s="12"/>
      <c r="F1081" s="16" t="s">
        <v>14</v>
      </c>
      <c r="G1081" s="11" t="s">
        <v>42</v>
      </c>
      <c r="H1081" s="12"/>
      <c r="I1081" s="13">
        <v>85</v>
      </c>
      <c r="J1081" s="14" t="s">
        <v>11</v>
      </c>
    </row>
    <row r="1082" spans="1:10" ht="46.8">
      <c r="A1082" s="7">
        <v>4492488</v>
      </c>
      <c r="B1082" s="8" t="s">
        <v>2344</v>
      </c>
      <c r="C1082" s="8" t="s">
        <v>2344</v>
      </c>
      <c r="D1082" s="20" t="s">
        <v>2345</v>
      </c>
      <c r="E1082" s="12"/>
      <c r="F1082" s="12"/>
      <c r="G1082" s="11" t="s">
        <v>42</v>
      </c>
      <c r="H1082" s="12"/>
      <c r="I1082" s="13">
        <v>85</v>
      </c>
      <c r="J1082" s="14" t="s">
        <v>75</v>
      </c>
    </row>
    <row r="1083" spans="1:10" ht="46.8">
      <c r="A1083" s="7">
        <v>4492490</v>
      </c>
      <c r="B1083" s="8" t="s">
        <v>2346</v>
      </c>
      <c r="C1083" s="8" t="s">
        <v>2346</v>
      </c>
      <c r="D1083" s="20" t="s">
        <v>2347</v>
      </c>
      <c r="E1083" s="12"/>
      <c r="F1083" s="16" t="s">
        <v>14</v>
      </c>
      <c r="G1083" s="11" t="s">
        <v>42</v>
      </c>
      <c r="H1083" s="12"/>
      <c r="I1083" s="13">
        <v>85</v>
      </c>
      <c r="J1083" s="14" t="s">
        <v>75</v>
      </c>
    </row>
    <row r="1084" spans="1:10" ht="46.8">
      <c r="A1084" s="7">
        <v>4492491</v>
      </c>
      <c r="B1084" s="8" t="s">
        <v>2348</v>
      </c>
      <c r="C1084" s="8" t="s">
        <v>2348</v>
      </c>
      <c r="D1084" s="20" t="s">
        <v>2349</v>
      </c>
      <c r="E1084" s="12"/>
      <c r="F1084" s="16" t="s">
        <v>14</v>
      </c>
      <c r="G1084" s="11" t="s">
        <v>42</v>
      </c>
      <c r="H1084" s="12"/>
      <c r="I1084" s="13">
        <v>85</v>
      </c>
      <c r="J1084" s="14" t="s">
        <v>75</v>
      </c>
    </row>
    <row r="1085" spans="1:10" ht="46.8">
      <c r="A1085" s="7">
        <v>580580</v>
      </c>
      <c r="B1085" s="8" t="s">
        <v>2350</v>
      </c>
      <c r="C1085" s="8" t="s">
        <v>2350</v>
      </c>
      <c r="D1085" s="28" t="s">
        <v>2351</v>
      </c>
      <c r="E1085" s="16" t="s">
        <v>222</v>
      </c>
      <c r="F1085" s="16" t="s">
        <v>14</v>
      </c>
      <c r="G1085" s="12"/>
      <c r="H1085" s="12"/>
      <c r="I1085" s="13">
        <v>15</v>
      </c>
      <c r="J1085" s="14" t="s">
        <v>17</v>
      </c>
    </row>
    <row r="1086" spans="1:10" ht="31.2">
      <c r="A1086" s="7">
        <v>4527204</v>
      </c>
      <c r="B1086" s="8" t="s">
        <v>2352</v>
      </c>
      <c r="C1086" s="8" t="s">
        <v>2352</v>
      </c>
      <c r="D1086" s="28" t="s">
        <v>2353</v>
      </c>
      <c r="E1086" s="12"/>
      <c r="F1086" s="16" t="s">
        <v>14</v>
      </c>
      <c r="G1086" s="11" t="s">
        <v>42</v>
      </c>
      <c r="H1086" s="12"/>
      <c r="I1086" s="13">
        <v>85</v>
      </c>
      <c r="J1086" s="14" t="s">
        <v>11</v>
      </c>
    </row>
    <row r="1087" spans="1:10" ht="46.8">
      <c r="A1087" s="7">
        <v>4527226</v>
      </c>
      <c r="B1087" s="8" t="s">
        <v>2354</v>
      </c>
      <c r="C1087" s="8" t="s">
        <v>2354</v>
      </c>
      <c r="D1087" s="20" t="s">
        <v>2355</v>
      </c>
      <c r="E1087" s="12"/>
      <c r="F1087" s="16" t="s">
        <v>14</v>
      </c>
      <c r="G1087" s="11" t="s">
        <v>42</v>
      </c>
      <c r="H1087" s="12"/>
      <c r="I1087" s="13">
        <v>85</v>
      </c>
      <c r="J1087" s="14" t="s">
        <v>75</v>
      </c>
    </row>
    <row r="1088" spans="1:10" ht="46.8">
      <c r="A1088" s="7">
        <v>4527443</v>
      </c>
      <c r="B1088" s="8" t="s">
        <v>2356</v>
      </c>
      <c r="C1088" s="8" t="s">
        <v>2356</v>
      </c>
      <c r="D1088" s="20" t="s">
        <v>2357</v>
      </c>
      <c r="E1088" s="12"/>
      <c r="F1088" s="16" t="s">
        <v>14</v>
      </c>
      <c r="G1088" s="11" t="s">
        <v>42</v>
      </c>
      <c r="H1088" s="12"/>
      <c r="I1088" s="13">
        <v>85</v>
      </c>
      <c r="J1088" s="14" t="s">
        <v>75</v>
      </c>
    </row>
    <row r="1089" spans="1:10" ht="31.2">
      <c r="A1089" s="7">
        <v>4527447</v>
      </c>
      <c r="B1089" s="8" t="s">
        <v>2358</v>
      </c>
      <c r="C1089" s="8" t="s">
        <v>2358</v>
      </c>
      <c r="D1089" s="20" t="s">
        <v>2359</v>
      </c>
      <c r="E1089" s="12"/>
      <c r="F1089" s="16" t="s">
        <v>14</v>
      </c>
      <c r="G1089" s="11" t="s">
        <v>42</v>
      </c>
      <c r="H1089" s="12"/>
      <c r="I1089" s="13">
        <v>85</v>
      </c>
      <c r="J1089" s="14" t="s">
        <v>75</v>
      </c>
    </row>
    <row r="1090" spans="1:10" ht="78">
      <c r="A1090" s="7">
        <v>4527776</v>
      </c>
      <c r="B1090" s="8" t="s">
        <v>2360</v>
      </c>
      <c r="C1090" s="8" t="s">
        <v>2360</v>
      </c>
      <c r="D1090" s="20" t="s">
        <v>2361</v>
      </c>
      <c r="E1090" s="12"/>
      <c r="F1090" s="11" t="str">
        <f>HYPERLINK("https://search.ancestryinstitution.com/aird/search/db.aspx?dbid=1075","Ancestry.com")</f>
        <v>Ancestry.com</v>
      </c>
      <c r="G1090" s="12"/>
      <c r="H1090" s="12"/>
      <c r="I1090" s="13">
        <v>85</v>
      </c>
      <c r="J1090" s="14" t="s">
        <v>75</v>
      </c>
    </row>
    <row r="1091" spans="1:10" ht="62.4">
      <c r="A1091" s="7">
        <v>57229586</v>
      </c>
      <c r="B1091" s="8" t="s">
        <v>2362</v>
      </c>
      <c r="C1091" s="8" t="s">
        <v>2362</v>
      </c>
      <c r="D1091" s="20" t="s">
        <v>2363</v>
      </c>
      <c r="E1091" s="12"/>
      <c r="F1091" s="16" t="s">
        <v>14</v>
      </c>
      <c r="G1091" s="11" t="s">
        <v>42</v>
      </c>
      <c r="H1091" s="12"/>
      <c r="I1091" s="13">
        <v>85</v>
      </c>
      <c r="J1091" s="14" t="s">
        <v>75</v>
      </c>
    </row>
    <row r="1092" spans="1:10" ht="46.8">
      <c r="A1092" s="24" t="str">
        <f>HYPERLINK("https://catalog.archives.gov/search?q=M1483&amp;f.level=series&amp;f.recordGroupNoCollectionId=105","Various")</f>
        <v>Various</v>
      </c>
      <c r="B1092" s="8" t="s">
        <v>2364</v>
      </c>
      <c r="C1092" s="8" t="s">
        <v>2364</v>
      </c>
      <c r="D1092" s="20" t="s">
        <v>2365</v>
      </c>
      <c r="E1092" s="12"/>
      <c r="F1092" s="16" t="s">
        <v>14</v>
      </c>
      <c r="G1092" s="11" t="s">
        <v>42</v>
      </c>
      <c r="H1092" s="12"/>
      <c r="I1092" s="13">
        <v>105</v>
      </c>
      <c r="J1092" s="14" t="s">
        <v>75</v>
      </c>
    </row>
    <row r="1093" spans="1:10" ht="46.8">
      <c r="A1093" s="7">
        <v>4482922</v>
      </c>
      <c r="B1093" s="8" t="s">
        <v>2366</v>
      </c>
      <c r="C1093" s="8" t="s">
        <v>2366</v>
      </c>
      <c r="D1093" s="20" t="s">
        <v>2367</v>
      </c>
      <c r="E1093" s="12"/>
      <c r="F1093" s="16" t="s">
        <v>14</v>
      </c>
      <c r="G1093" s="12"/>
      <c r="H1093" s="12"/>
      <c r="I1093" s="13">
        <v>85</v>
      </c>
      <c r="J1093" s="14" t="s">
        <v>75</v>
      </c>
    </row>
    <row r="1094" spans="1:10" ht="31.2">
      <c r="A1094" s="7">
        <v>4483007</v>
      </c>
      <c r="B1094" s="8" t="s">
        <v>2368</v>
      </c>
      <c r="C1094" s="8" t="s">
        <v>2368</v>
      </c>
      <c r="D1094" s="20" t="s">
        <v>2369</v>
      </c>
      <c r="E1094" s="12"/>
      <c r="F1094" s="16" t="s">
        <v>14</v>
      </c>
      <c r="G1094" s="12"/>
      <c r="H1094" s="12"/>
      <c r="I1094" s="13">
        <v>85</v>
      </c>
      <c r="J1094" s="14" t="s">
        <v>75</v>
      </c>
    </row>
    <row r="1095" spans="1:10" ht="31.2">
      <c r="A1095" s="7">
        <v>583830</v>
      </c>
      <c r="B1095" s="8" t="s">
        <v>2370</v>
      </c>
      <c r="C1095" s="8" t="s">
        <v>2370</v>
      </c>
      <c r="D1095" s="20" t="s">
        <v>2371</v>
      </c>
      <c r="E1095" s="12"/>
      <c r="F1095" s="16" t="s">
        <v>14</v>
      </c>
      <c r="G1095" s="11" t="s">
        <v>42</v>
      </c>
      <c r="H1095" s="12"/>
      <c r="I1095" s="13">
        <v>59</v>
      </c>
      <c r="J1095" s="14" t="s">
        <v>75</v>
      </c>
    </row>
    <row r="1096" spans="1:10" ht="31.2">
      <c r="A1096" s="7">
        <v>4483021</v>
      </c>
      <c r="B1096" s="8" t="s">
        <v>2372</v>
      </c>
      <c r="C1096" s="8" t="s">
        <v>2372</v>
      </c>
      <c r="D1096" s="20" t="s">
        <v>2373</v>
      </c>
      <c r="E1096" s="12"/>
      <c r="F1096" s="16" t="s">
        <v>14</v>
      </c>
      <c r="G1096" s="12"/>
      <c r="H1096" s="12"/>
      <c r="I1096" s="13">
        <v>85</v>
      </c>
      <c r="J1096" s="14" t="s">
        <v>75</v>
      </c>
    </row>
    <row r="1097" spans="1:10" ht="46.8">
      <c r="A1097" s="7" t="s">
        <v>2374</v>
      </c>
      <c r="B1097" s="8" t="s">
        <v>2375</v>
      </c>
      <c r="C1097" s="8" t="s">
        <v>2375</v>
      </c>
      <c r="D1097" s="28" t="s">
        <v>2376</v>
      </c>
      <c r="E1097" s="12"/>
      <c r="F1097" s="16" t="s">
        <v>14</v>
      </c>
      <c r="G1097" s="12"/>
      <c r="H1097" s="12"/>
      <c r="I1097" s="13">
        <v>85</v>
      </c>
      <c r="J1097" s="14" t="s">
        <v>11</v>
      </c>
    </row>
    <row r="1098" spans="1:10" ht="46.8">
      <c r="A1098" s="7">
        <v>4488828</v>
      </c>
      <c r="B1098" s="8" t="s">
        <v>2377</v>
      </c>
      <c r="C1098" s="8" t="s">
        <v>2377</v>
      </c>
      <c r="D1098" s="20" t="s">
        <v>2378</v>
      </c>
      <c r="E1098" s="12"/>
      <c r="F1098" s="16" t="s">
        <v>14</v>
      </c>
      <c r="G1098" s="12"/>
      <c r="H1098" s="12"/>
      <c r="I1098" s="13">
        <v>85</v>
      </c>
      <c r="J1098" s="14" t="s">
        <v>75</v>
      </c>
    </row>
    <row r="1099" spans="1:10" ht="31.2">
      <c r="A1099" s="7">
        <v>4483102</v>
      </c>
      <c r="B1099" s="8" t="s">
        <v>2379</v>
      </c>
      <c r="C1099" s="8" t="s">
        <v>2379</v>
      </c>
      <c r="D1099" s="20" t="s">
        <v>2380</v>
      </c>
      <c r="E1099" s="12"/>
      <c r="F1099" s="16" t="s">
        <v>14</v>
      </c>
      <c r="G1099" s="12"/>
      <c r="H1099" s="12"/>
      <c r="I1099" s="13">
        <v>85</v>
      </c>
      <c r="J1099" s="14" t="s">
        <v>75</v>
      </c>
    </row>
    <row r="1100" spans="1:10" ht="31.2">
      <c r="A1100" s="7">
        <v>4483124</v>
      </c>
      <c r="B1100" s="8" t="s">
        <v>2381</v>
      </c>
      <c r="C1100" s="8" t="s">
        <v>2381</v>
      </c>
      <c r="D1100" s="20" t="s">
        <v>2382</v>
      </c>
      <c r="E1100" s="12"/>
      <c r="F1100" s="16" t="s">
        <v>14</v>
      </c>
      <c r="G1100" s="12"/>
      <c r="H1100" s="12"/>
      <c r="I1100" s="13">
        <v>85</v>
      </c>
      <c r="J1100" s="14" t="s">
        <v>75</v>
      </c>
    </row>
    <row r="1101" spans="1:10" ht="46.8">
      <c r="A1101" s="33" t="s">
        <v>337</v>
      </c>
      <c r="B1101" s="34" t="s">
        <v>2383</v>
      </c>
      <c r="C1101" s="34" t="s">
        <v>2383</v>
      </c>
      <c r="D1101" s="35" t="s">
        <v>2384</v>
      </c>
      <c r="E1101" s="36"/>
      <c r="F1101" s="53" t="s">
        <v>14</v>
      </c>
      <c r="G1101" s="36"/>
      <c r="H1101" s="36"/>
      <c r="I1101" s="38">
        <v>287</v>
      </c>
      <c r="J1101" s="39" t="s">
        <v>75</v>
      </c>
    </row>
    <row r="1102" spans="1:10" ht="31.2">
      <c r="A1102" s="7">
        <v>572850</v>
      </c>
      <c r="B1102" s="8" t="s">
        <v>2385</v>
      </c>
      <c r="C1102" s="8" t="s">
        <v>2385</v>
      </c>
      <c r="D1102" s="20" t="s">
        <v>2386</v>
      </c>
      <c r="E1102" s="12"/>
      <c r="F1102" s="16" t="s">
        <v>14</v>
      </c>
      <c r="G1102" s="11" t="s">
        <v>42</v>
      </c>
      <c r="H1102" s="12"/>
      <c r="I1102" s="13">
        <v>163</v>
      </c>
      <c r="J1102" s="14" t="s">
        <v>75</v>
      </c>
    </row>
    <row r="1103" spans="1:10" ht="31.2">
      <c r="A1103" s="7">
        <v>299796</v>
      </c>
      <c r="B1103" s="8" t="s">
        <v>2387</v>
      </c>
      <c r="C1103" s="8" t="s">
        <v>2387</v>
      </c>
      <c r="D1103" s="28" t="s">
        <v>2388</v>
      </c>
      <c r="E1103" s="16" t="s">
        <v>222</v>
      </c>
      <c r="F1103" s="12"/>
      <c r="G1103" s="12"/>
      <c r="H1103" s="12"/>
      <c r="I1103" s="13">
        <v>11</v>
      </c>
      <c r="J1103" s="14" t="s">
        <v>11</v>
      </c>
    </row>
    <row r="1104" spans="1:10" ht="46.8">
      <c r="A1104" s="7" t="s">
        <v>2389</v>
      </c>
      <c r="B1104" s="8" t="s">
        <v>2390</v>
      </c>
      <c r="C1104" s="8" t="s">
        <v>2390</v>
      </c>
      <c r="D1104" s="28" t="s">
        <v>2391</v>
      </c>
      <c r="E1104" s="16" t="s">
        <v>222</v>
      </c>
      <c r="F1104" s="16" t="s">
        <v>14</v>
      </c>
      <c r="G1104" s="11" t="s">
        <v>42</v>
      </c>
      <c r="H1104" s="12"/>
      <c r="I1104" s="13">
        <v>21</v>
      </c>
      <c r="J1104" s="14" t="s">
        <v>11</v>
      </c>
    </row>
    <row r="1105" spans="1:10" ht="62.4">
      <c r="A1105" s="7">
        <v>618171</v>
      </c>
      <c r="B1105" s="8" t="s">
        <v>2392</v>
      </c>
      <c r="C1105" s="8" t="s">
        <v>2392</v>
      </c>
      <c r="D1105" s="40" t="s">
        <v>2393</v>
      </c>
      <c r="E1105" s="16" t="s">
        <v>222</v>
      </c>
      <c r="F1105" s="16" t="s">
        <v>14</v>
      </c>
      <c r="G1105" s="12"/>
      <c r="H1105" s="12"/>
      <c r="I1105" s="13">
        <v>21</v>
      </c>
      <c r="J1105" s="14" t="s">
        <v>11</v>
      </c>
    </row>
    <row r="1106" spans="1:10" ht="46.8">
      <c r="A1106" s="7">
        <v>618115</v>
      </c>
      <c r="B1106" s="8" t="s">
        <v>2394</v>
      </c>
      <c r="C1106" s="8" t="s">
        <v>2394</v>
      </c>
      <c r="D1106" s="20" t="s">
        <v>2395</v>
      </c>
      <c r="E1106" s="12"/>
      <c r="F1106" s="16" t="s">
        <v>14</v>
      </c>
      <c r="G1106" s="11" t="s">
        <v>42</v>
      </c>
      <c r="H1106" s="12"/>
      <c r="I1106" s="13">
        <v>21</v>
      </c>
      <c r="J1106" s="14" t="s">
        <v>75</v>
      </c>
    </row>
    <row r="1107" spans="1:10" ht="46.8">
      <c r="A1107" s="7">
        <v>7551473</v>
      </c>
      <c r="B1107" s="8" t="s">
        <v>2396</v>
      </c>
      <c r="C1107" s="8" t="s">
        <v>2396</v>
      </c>
      <c r="D1107" s="41" t="s">
        <v>2397</v>
      </c>
      <c r="E1107" s="16" t="s">
        <v>222</v>
      </c>
      <c r="F1107" s="16" t="s">
        <v>14</v>
      </c>
      <c r="G1107" s="11" t="s">
        <v>42</v>
      </c>
      <c r="H1107" s="12"/>
      <c r="I1107" s="13">
        <v>21</v>
      </c>
      <c r="J1107" s="14" t="s">
        <v>11</v>
      </c>
    </row>
    <row r="1108" spans="1:10" ht="31.2">
      <c r="A1108" s="7">
        <v>2791276</v>
      </c>
      <c r="B1108" s="8" t="s">
        <v>2398</v>
      </c>
      <c r="C1108" s="8" t="s">
        <v>2398</v>
      </c>
      <c r="D1108" s="28" t="s">
        <v>2399</v>
      </c>
      <c r="E1108" s="12"/>
      <c r="F1108" s="11"/>
      <c r="G1108" s="11" t="s">
        <v>42</v>
      </c>
      <c r="H1108" s="12"/>
      <c r="I1108" s="13">
        <v>29</v>
      </c>
      <c r="J1108" s="14" t="s">
        <v>11</v>
      </c>
    </row>
    <row r="1109" spans="1:10" ht="46.8">
      <c r="A1109" s="7" t="s">
        <v>2400</v>
      </c>
      <c r="B1109" s="8" t="s">
        <v>2401</v>
      </c>
      <c r="C1109" s="8" t="s">
        <v>2401</v>
      </c>
      <c r="D1109" s="28" t="s">
        <v>2402</v>
      </c>
      <c r="E1109" s="16" t="s">
        <v>222</v>
      </c>
      <c r="F1109" s="16" t="s">
        <v>14</v>
      </c>
      <c r="G1109" s="12"/>
      <c r="H1109" s="12"/>
      <c r="I1109" s="13">
        <v>21</v>
      </c>
      <c r="J1109" s="14" t="s">
        <v>17</v>
      </c>
    </row>
    <row r="1110" spans="1:10" ht="31.2">
      <c r="A1110" s="33" t="s">
        <v>337</v>
      </c>
      <c r="B1110" s="34" t="s">
        <v>2403</v>
      </c>
      <c r="C1110" s="34" t="s">
        <v>2403</v>
      </c>
      <c r="D1110" s="35" t="s">
        <v>2404</v>
      </c>
      <c r="E1110" s="36"/>
      <c r="F1110" s="53" t="s">
        <v>14</v>
      </c>
      <c r="G1110" s="36"/>
      <c r="H1110" s="36"/>
      <c r="I1110" s="38">
        <v>21</v>
      </c>
      <c r="J1110" s="39" t="s">
        <v>75</v>
      </c>
    </row>
    <row r="1111" spans="1:10" ht="31.2">
      <c r="A1111" s="33" t="s">
        <v>337</v>
      </c>
      <c r="B1111" s="34" t="s">
        <v>2405</v>
      </c>
      <c r="C1111" s="34" t="s">
        <v>2405</v>
      </c>
      <c r="D1111" s="35" t="s">
        <v>2406</v>
      </c>
      <c r="E1111" s="36"/>
      <c r="F1111" s="53" t="s">
        <v>14</v>
      </c>
      <c r="G1111" s="36"/>
      <c r="H1111" s="36"/>
      <c r="I1111" s="38">
        <v>21</v>
      </c>
      <c r="J1111" s="39" t="s">
        <v>75</v>
      </c>
    </row>
    <row r="1112" spans="1:10" ht="31.2">
      <c r="A1112" s="24" t="str">
        <f>HYPERLINK("https://catalog.archives.gov/search?q=M1540&amp;f.level=series&amp;f.recordGroupNoCollectionId=21","Various")</f>
        <v>Various</v>
      </c>
      <c r="B1112" s="8" t="s">
        <v>2407</v>
      </c>
      <c r="C1112" s="8" t="s">
        <v>2407</v>
      </c>
      <c r="D1112" s="20" t="s">
        <v>2408</v>
      </c>
      <c r="E1112" s="12"/>
      <c r="F1112" s="16" t="s">
        <v>14</v>
      </c>
      <c r="G1112" s="12"/>
      <c r="H1112" s="12"/>
      <c r="I1112" s="13">
        <v>21</v>
      </c>
      <c r="J1112" s="14" t="s">
        <v>75</v>
      </c>
    </row>
    <row r="1113" spans="1:10" ht="46.8">
      <c r="A1113" s="24" t="str">
        <f>HYPERLINK("https://catalog.archives.gov/search?q=M1541&amp;f.level=series&amp;f.recordGroupNoCollectionId=21","Various")</f>
        <v>Various</v>
      </c>
      <c r="B1113" s="8" t="s">
        <v>2409</v>
      </c>
      <c r="C1113" s="8" t="s">
        <v>2409</v>
      </c>
      <c r="D1113" s="20" t="s">
        <v>2410</v>
      </c>
      <c r="E1113" s="12"/>
      <c r="F1113" s="16" t="s">
        <v>14</v>
      </c>
      <c r="G1113" s="12"/>
      <c r="H1113" s="12"/>
      <c r="I1113" s="13">
        <v>21</v>
      </c>
      <c r="J1113" s="14" t="s">
        <v>75</v>
      </c>
    </row>
    <row r="1114" spans="1:10" ht="46.8">
      <c r="A1114" s="24" t="str">
        <f>HYPERLINK("https://catalog.archives.gov/search?q=M1542&amp;f.level=series&amp;f.recordGroupNoCollectionId=21","Various")</f>
        <v>Various</v>
      </c>
      <c r="B1114" s="8" t="s">
        <v>2411</v>
      </c>
      <c r="C1114" s="8" t="s">
        <v>2411</v>
      </c>
      <c r="D1114" s="28" t="s">
        <v>2412</v>
      </c>
      <c r="E1114" s="12"/>
      <c r="F1114" s="16" t="s">
        <v>14</v>
      </c>
      <c r="G1114" s="11" t="s">
        <v>42</v>
      </c>
      <c r="H1114" s="12"/>
      <c r="I1114" s="13">
        <v>21</v>
      </c>
      <c r="J1114" s="14" t="s">
        <v>17</v>
      </c>
    </row>
    <row r="1115" spans="1:10" ht="46.8">
      <c r="A1115" s="33" t="s">
        <v>337</v>
      </c>
      <c r="B1115" s="34" t="s">
        <v>2413</v>
      </c>
      <c r="C1115" s="34" t="s">
        <v>2413</v>
      </c>
      <c r="D1115" s="35" t="s">
        <v>2414</v>
      </c>
      <c r="E1115" s="36"/>
      <c r="F1115" s="53" t="s">
        <v>14</v>
      </c>
      <c r="G1115" s="36"/>
      <c r="H1115" s="36"/>
      <c r="I1115" s="38">
        <v>21</v>
      </c>
      <c r="J1115" s="39" t="s">
        <v>75</v>
      </c>
    </row>
    <row r="1116" spans="1:10" ht="46.8">
      <c r="A1116" s="7">
        <v>5634058</v>
      </c>
      <c r="B1116" s="8" t="s">
        <v>2415</v>
      </c>
      <c r="C1116" s="8" t="s">
        <v>2415</v>
      </c>
      <c r="D1116" s="28" t="s">
        <v>2416</v>
      </c>
      <c r="E1116" s="16" t="s">
        <v>222</v>
      </c>
      <c r="F1116" s="16" t="s">
        <v>14</v>
      </c>
      <c r="G1116" s="11" t="s">
        <v>42</v>
      </c>
      <c r="H1116" s="12"/>
      <c r="I1116" s="13">
        <v>21</v>
      </c>
      <c r="J1116" s="14" t="s">
        <v>11</v>
      </c>
    </row>
    <row r="1117" spans="1:10" ht="31.2">
      <c r="A1117" s="33" t="s">
        <v>337</v>
      </c>
      <c r="B1117" s="34" t="s">
        <v>2417</v>
      </c>
      <c r="C1117" s="34" t="s">
        <v>2417</v>
      </c>
      <c r="D1117" s="35" t="s">
        <v>2418</v>
      </c>
      <c r="E1117" s="36"/>
      <c r="F1117" s="53" t="s">
        <v>14</v>
      </c>
      <c r="G1117" s="52" t="str">
        <f>HYPERLINK("https://www.familysearch.org/search/catalog/results?count=20&amp;query=%2Bkeywords%3ANebraska%20%2Bkeywords%3Ahomestead%20%2Bkeywords%3Abroken%20%2Bkeywords%3Abow","FamilySearch.org")</f>
        <v>FamilySearch.org</v>
      </c>
      <c r="H1117" s="36"/>
      <c r="I1117" s="38">
        <v>21</v>
      </c>
      <c r="J1117" s="39" t="s">
        <v>75</v>
      </c>
    </row>
    <row r="1118" spans="1:10" ht="62.4">
      <c r="A1118" s="33" t="s">
        <v>337</v>
      </c>
      <c r="B1118" s="34" t="s">
        <v>2419</v>
      </c>
      <c r="C1118" s="34" t="s">
        <v>2419</v>
      </c>
      <c r="D1118" s="35" t="s">
        <v>2420</v>
      </c>
      <c r="E1118" s="36"/>
      <c r="F1118" s="53" t="s">
        <v>14</v>
      </c>
      <c r="G1118" s="36"/>
      <c r="H1118" s="36"/>
      <c r="I1118" s="38">
        <v>21</v>
      </c>
      <c r="J1118" s="39" t="s">
        <v>75</v>
      </c>
    </row>
    <row r="1119" spans="1:10" ht="46.8">
      <c r="A1119" s="7">
        <v>618115</v>
      </c>
      <c r="B1119" s="8" t="s">
        <v>2421</v>
      </c>
      <c r="C1119" s="8" t="s">
        <v>2421</v>
      </c>
      <c r="D1119" s="20" t="s">
        <v>2422</v>
      </c>
      <c r="E1119" s="12"/>
      <c r="F1119" s="16" t="s">
        <v>14</v>
      </c>
      <c r="G1119" s="12"/>
      <c r="H1119" s="12"/>
      <c r="I1119" s="13">
        <v>21</v>
      </c>
      <c r="J1119" s="14" t="s">
        <v>75</v>
      </c>
    </row>
    <row r="1120" spans="1:10" ht="31.2">
      <c r="A1120" s="33" t="s">
        <v>337</v>
      </c>
      <c r="B1120" s="34" t="s">
        <v>2423</v>
      </c>
      <c r="C1120" s="34" t="s">
        <v>2423</v>
      </c>
      <c r="D1120" s="35" t="s">
        <v>2424</v>
      </c>
      <c r="E1120" s="36"/>
      <c r="F1120" s="53" t="s">
        <v>14</v>
      </c>
      <c r="G1120" s="36"/>
      <c r="H1120" s="36"/>
      <c r="I1120" s="38">
        <v>21</v>
      </c>
      <c r="J1120" s="39" t="s">
        <v>75</v>
      </c>
    </row>
    <row r="1121" spans="1:10" ht="31.2">
      <c r="A1121" s="7">
        <v>7551553</v>
      </c>
      <c r="B1121" s="8" t="s">
        <v>2425</v>
      </c>
      <c r="C1121" s="8" t="s">
        <v>2425</v>
      </c>
      <c r="D1121" s="20" t="s">
        <v>2426</v>
      </c>
      <c r="E1121" s="12"/>
      <c r="F1121" s="16" t="s">
        <v>14</v>
      </c>
      <c r="G1121" s="12"/>
      <c r="H1121" s="12"/>
      <c r="I1121" s="13">
        <v>21</v>
      </c>
      <c r="J1121" s="14" t="s">
        <v>75</v>
      </c>
    </row>
    <row r="1122" spans="1:10" ht="31.2">
      <c r="A1122" s="7">
        <v>3752042</v>
      </c>
      <c r="B1122" s="8" t="s">
        <v>2427</v>
      </c>
      <c r="C1122" s="8" t="s">
        <v>2427</v>
      </c>
      <c r="D1122" s="28" t="s">
        <v>2428</v>
      </c>
      <c r="E1122" s="12"/>
      <c r="F1122" s="16" t="s">
        <v>14</v>
      </c>
      <c r="G1122" s="12"/>
      <c r="H1122" s="12"/>
      <c r="I1122" s="13">
        <v>21</v>
      </c>
      <c r="J1122" s="14" t="s">
        <v>11</v>
      </c>
    </row>
    <row r="1123" spans="1:10" ht="46.8">
      <c r="A1123" s="33" t="s">
        <v>337</v>
      </c>
      <c r="B1123" s="34" t="s">
        <v>2429</v>
      </c>
      <c r="C1123" s="34" t="s">
        <v>2429</v>
      </c>
      <c r="D1123" s="35" t="s">
        <v>2430</v>
      </c>
      <c r="E1123" s="36"/>
      <c r="F1123" s="53" t="s">
        <v>14</v>
      </c>
      <c r="G1123" s="36"/>
      <c r="H1123" s="36"/>
      <c r="I1123" s="38">
        <v>21</v>
      </c>
      <c r="J1123" s="39" t="s">
        <v>75</v>
      </c>
    </row>
    <row r="1124" spans="1:10" ht="46.8">
      <c r="A1124" s="7">
        <v>7551377</v>
      </c>
      <c r="B1124" s="8" t="s">
        <v>2431</v>
      </c>
      <c r="C1124" s="8" t="s">
        <v>2431</v>
      </c>
      <c r="D1124" s="20" t="s">
        <v>2432</v>
      </c>
      <c r="E1124" s="12"/>
      <c r="F1124" s="16" t="s">
        <v>14</v>
      </c>
      <c r="G1124" s="12"/>
      <c r="H1124" s="12"/>
      <c r="I1124" s="13">
        <v>21</v>
      </c>
      <c r="J1124" s="14" t="s">
        <v>75</v>
      </c>
    </row>
    <row r="1125" spans="1:10" ht="46.8">
      <c r="A1125" s="7" t="s">
        <v>2433</v>
      </c>
      <c r="B1125" s="8" t="s">
        <v>2434</v>
      </c>
      <c r="C1125" s="8" t="s">
        <v>2434</v>
      </c>
      <c r="D1125" s="28" t="s">
        <v>2435</v>
      </c>
      <c r="E1125" s="16" t="s">
        <v>222</v>
      </c>
      <c r="F1125" s="17" t="s">
        <v>14</v>
      </c>
      <c r="G1125" s="12"/>
      <c r="H1125" s="12"/>
      <c r="I1125" s="13">
        <v>21</v>
      </c>
      <c r="J1125" s="14" t="s">
        <v>11</v>
      </c>
    </row>
    <row r="1126" spans="1:10" ht="46.8">
      <c r="A1126" s="7" t="s">
        <v>2436</v>
      </c>
      <c r="B1126" s="8" t="s">
        <v>2437</v>
      </c>
      <c r="C1126" s="8" t="s">
        <v>2437</v>
      </c>
      <c r="D1126" s="28" t="s">
        <v>2438</v>
      </c>
      <c r="E1126" s="16" t="s">
        <v>222</v>
      </c>
      <c r="F1126" s="17" t="s">
        <v>14</v>
      </c>
      <c r="G1126" s="12"/>
      <c r="H1126" s="12"/>
      <c r="I1126" s="13">
        <v>21</v>
      </c>
      <c r="J1126" s="14" t="s">
        <v>11</v>
      </c>
    </row>
    <row r="1127" spans="1:10" ht="31.2">
      <c r="A1127" s="33" t="s">
        <v>337</v>
      </c>
      <c r="B1127" s="34" t="s">
        <v>2439</v>
      </c>
      <c r="C1127" s="34" t="s">
        <v>2439</v>
      </c>
      <c r="D1127" s="35" t="s">
        <v>2440</v>
      </c>
      <c r="E1127" s="36"/>
      <c r="F1127" s="53" t="s">
        <v>14</v>
      </c>
      <c r="G1127" s="36"/>
      <c r="H1127" s="36"/>
      <c r="I1127" s="38">
        <v>21</v>
      </c>
      <c r="J1127" s="39" t="s">
        <v>75</v>
      </c>
    </row>
    <row r="1128" spans="1:10" ht="31.2">
      <c r="A1128" s="33" t="s">
        <v>337</v>
      </c>
      <c r="B1128" s="34" t="s">
        <v>2441</v>
      </c>
      <c r="C1128" s="34" t="s">
        <v>2441</v>
      </c>
      <c r="D1128" s="35" t="s">
        <v>2442</v>
      </c>
      <c r="E1128" s="36"/>
      <c r="F1128" s="53" t="s">
        <v>14</v>
      </c>
      <c r="G1128" s="36"/>
      <c r="H1128" s="36"/>
      <c r="I1128" s="38">
        <v>21</v>
      </c>
      <c r="J1128" s="39" t="s">
        <v>75</v>
      </c>
    </row>
    <row r="1129" spans="1:10" ht="31.2">
      <c r="A1129" s="7">
        <v>608034</v>
      </c>
      <c r="B1129" s="8" t="s">
        <v>2443</v>
      </c>
      <c r="C1129" s="8" t="s">
        <v>2443</v>
      </c>
      <c r="D1129" s="20" t="s">
        <v>2444</v>
      </c>
      <c r="E1129" s="12"/>
      <c r="F1129" s="16" t="s">
        <v>14</v>
      </c>
      <c r="G1129" s="12"/>
      <c r="H1129" s="12"/>
      <c r="I1129" s="13">
        <v>129</v>
      </c>
      <c r="J1129" s="14" t="s">
        <v>75</v>
      </c>
    </row>
    <row r="1130" spans="1:10" ht="31.2">
      <c r="A1130" s="33" t="s">
        <v>337</v>
      </c>
      <c r="B1130" s="34" t="s">
        <v>2445</v>
      </c>
      <c r="C1130" s="34" t="s">
        <v>2445</v>
      </c>
      <c r="D1130" s="35" t="s">
        <v>2446</v>
      </c>
      <c r="E1130" s="36"/>
      <c r="F1130" s="53" t="s">
        <v>14</v>
      </c>
      <c r="G1130" s="36"/>
      <c r="H1130" s="36"/>
      <c r="I1130" s="38">
        <v>287</v>
      </c>
      <c r="J1130" s="39" t="s">
        <v>75</v>
      </c>
    </row>
    <row r="1131" spans="1:10" ht="46.8">
      <c r="A1131" s="7">
        <v>580015</v>
      </c>
      <c r="B1131" s="8" t="s">
        <v>2447</v>
      </c>
      <c r="C1131" s="8" t="s">
        <v>2447</v>
      </c>
      <c r="D1131" s="20" t="s">
        <v>2448</v>
      </c>
      <c r="E1131" s="16" t="s">
        <v>222</v>
      </c>
      <c r="F1131" s="16" t="s">
        <v>14</v>
      </c>
      <c r="G1131" s="12"/>
      <c r="H1131" s="12"/>
      <c r="I1131" s="13">
        <v>21</v>
      </c>
      <c r="J1131" s="14" t="s">
        <v>75</v>
      </c>
    </row>
    <row r="1132" spans="1:10" ht="31.2">
      <c r="A1132" s="7">
        <v>4532658</v>
      </c>
      <c r="B1132" s="8" t="s">
        <v>2449</v>
      </c>
      <c r="C1132" s="8" t="s">
        <v>2449</v>
      </c>
      <c r="D1132" s="20" t="s">
        <v>2450</v>
      </c>
      <c r="E1132" s="12"/>
      <c r="F1132" s="16" t="s">
        <v>14</v>
      </c>
      <c r="G1132" s="11" t="s">
        <v>42</v>
      </c>
      <c r="H1132" s="12"/>
      <c r="I1132" s="13">
        <v>58</v>
      </c>
      <c r="J1132" s="14" t="s">
        <v>75</v>
      </c>
    </row>
    <row r="1133" spans="1:10" ht="46.8">
      <c r="A1133" s="7" t="s">
        <v>2451</v>
      </c>
      <c r="B1133" s="8" t="s">
        <v>2452</v>
      </c>
      <c r="C1133" s="8" t="s">
        <v>2452</v>
      </c>
      <c r="D1133" s="40" t="s">
        <v>2453</v>
      </c>
      <c r="E1133" s="12"/>
      <c r="F1133" s="16" t="s">
        <v>14</v>
      </c>
      <c r="G1133" s="12"/>
      <c r="H1133" s="12"/>
      <c r="I1133" s="13">
        <v>85</v>
      </c>
      <c r="J1133" s="14" t="s">
        <v>11</v>
      </c>
    </row>
    <row r="1134" spans="1:10" ht="46.8">
      <c r="A1134" s="33" t="s">
        <v>337</v>
      </c>
      <c r="B1134" s="34" t="s">
        <v>2454</v>
      </c>
      <c r="C1134" s="34" t="s">
        <v>2454</v>
      </c>
      <c r="D1134" s="35" t="s">
        <v>2455</v>
      </c>
      <c r="E1134" s="36"/>
      <c r="F1134" s="36"/>
      <c r="G1134" s="52" t="s">
        <v>42</v>
      </c>
      <c r="H1134" s="36"/>
      <c r="I1134" s="38">
        <v>21</v>
      </c>
      <c r="J1134" s="39" t="s">
        <v>75</v>
      </c>
    </row>
    <row r="1135" spans="1:10" ht="31.2">
      <c r="A1135" s="7" t="s">
        <v>2456</v>
      </c>
      <c r="B1135" s="8" t="s">
        <v>2457</v>
      </c>
      <c r="C1135" s="8" t="s">
        <v>2457</v>
      </c>
      <c r="D1135" s="28" t="s">
        <v>2458</v>
      </c>
      <c r="E1135" s="16" t="s">
        <v>222</v>
      </c>
      <c r="F1135" s="16" t="s">
        <v>14</v>
      </c>
      <c r="G1135" s="11" t="s">
        <v>1495</v>
      </c>
      <c r="H1135" s="12"/>
      <c r="I1135" s="13">
        <v>21</v>
      </c>
      <c r="J1135" s="14" t="s">
        <v>11</v>
      </c>
    </row>
    <row r="1136" spans="1:10" ht="46.8">
      <c r="A1136" s="7">
        <v>4707488</v>
      </c>
      <c r="B1136" s="8" t="s">
        <v>2459</v>
      </c>
      <c r="C1136" s="8" t="s">
        <v>2459</v>
      </c>
      <c r="D1136" s="20" t="s">
        <v>2460</v>
      </c>
      <c r="E1136" s="12"/>
      <c r="F1136" s="16" t="s">
        <v>14</v>
      </c>
      <c r="G1136" s="12"/>
      <c r="H1136" s="12"/>
      <c r="I1136" s="13">
        <v>21</v>
      </c>
      <c r="J1136" s="14" t="s">
        <v>75</v>
      </c>
    </row>
    <row r="1137" spans="1:10" ht="46.8">
      <c r="A1137" s="7" t="s">
        <v>2461</v>
      </c>
      <c r="B1137" s="8" t="s">
        <v>2462</v>
      </c>
      <c r="C1137" s="8" t="s">
        <v>2462</v>
      </c>
      <c r="D1137" s="20" t="s">
        <v>2463</v>
      </c>
      <c r="E1137" s="12"/>
      <c r="F1137" s="16" t="s">
        <v>14</v>
      </c>
      <c r="G1137" s="12"/>
      <c r="H1137" s="12"/>
      <c r="I1137" s="13">
        <v>21</v>
      </c>
      <c r="J1137" s="14" t="s">
        <v>75</v>
      </c>
    </row>
    <row r="1138" spans="1:10" ht="46.8">
      <c r="A1138" s="7">
        <v>2279475</v>
      </c>
      <c r="B1138" s="8" t="s">
        <v>2464</v>
      </c>
      <c r="C1138" s="8" t="s">
        <v>2464</v>
      </c>
      <c r="D1138" s="20" t="s">
        <v>2465</v>
      </c>
      <c r="E1138" s="12"/>
      <c r="F1138" s="16" t="s">
        <v>14</v>
      </c>
      <c r="G1138" s="11" t="s">
        <v>42</v>
      </c>
      <c r="H1138" s="12"/>
      <c r="I1138" s="13">
        <v>21</v>
      </c>
      <c r="J1138" s="14" t="s">
        <v>75</v>
      </c>
    </row>
    <row r="1139" spans="1:10" ht="46.8">
      <c r="A1139" s="7">
        <v>4672277</v>
      </c>
      <c r="B1139" s="8" t="s">
        <v>2466</v>
      </c>
      <c r="C1139" s="8" t="s">
        <v>2466</v>
      </c>
      <c r="D1139" s="20" t="s">
        <v>2467</v>
      </c>
      <c r="E1139" s="12"/>
      <c r="F1139" s="16" t="s">
        <v>14</v>
      </c>
      <c r="G1139" s="11" t="s">
        <v>42</v>
      </c>
      <c r="H1139" s="12"/>
      <c r="I1139" s="13">
        <v>21</v>
      </c>
      <c r="J1139" s="14" t="s">
        <v>75</v>
      </c>
    </row>
    <row r="1140" spans="1:10" ht="46.8">
      <c r="A1140" s="7" t="s">
        <v>2468</v>
      </c>
      <c r="B1140" s="8" t="s">
        <v>2469</v>
      </c>
      <c r="C1140" s="8" t="s">
        <v>2469</v>
      </c>
      <c r="D1140" s="20" t="s">
        <v>2470</v>
      </c>
      <c r="E1140" s="12"/>
      <c r="F1140" s="16" t="s">
        <v>14</v>
      </c>
      <c r="G1140" s="11" t="s">
        <v>42</v>
      </c>
      <c r="H1140" s="12"/>
      <c r="I1140" s="13">
        <v>21</v>
      </c>
      <c r="J1140" s="14" t="s">
        <v>75</v>
      </c>
    </row>
    <row r="1141" spans="1:10" ht="46.8">
      <c r="A1141" s="7" t="s">
        <v>2471</v>
      </c>
      <c r="B1141" s="8" t="s">
        <v>2472</v>
      </c>
      <c r="C1141" s="8" t="s">
        <v>2472</v>
      </c>
      <c r="D1141" s="20" t="s">
        <v>2473</v>
      </c>
      <c r="E1141" s="12"/>
      <c r="F1141" s="16" t="s">
        <v>14</v>
      </c>
      <c r="G1141" s="11" t="s">
        <v>42</v>
      </c>
      <c r="H1141" s="12"/>
      <c r="I1141" s="13">
        <v>21</v>
      </c>
      <c r="J1141" s="14" t="s">
        <v>75</v>
      </c>
    </row>
    <row r="1142" spans="1:10" ht="62.4">
      <c r="A1142" s="7">
        <v>3799184</v>
      </c>
      <c r="B1142" s="8" t="s">
        <v>2474</v>
      </c>
      <c r="C1142" s="8" t="s">
        <v>2474</v>
      </c>
      <c r="D1142" s="20" t="s">
        <v>2475</v>
      </c>
      <c r="E1142" s="12"/>
      <c r="F1142" s="16" t="s">
        <v>14</v>
      </c>
      <c r="G1142" s="12"/>
      <c r="H1142" s="12"/>
      <c r="I1142" s="13">
        <v>21</v>
      </c>
      <c r="J1142" s="14" t="s">
        <v>75</v>
      </c>
    </row>
    <row r="1143" spans="1:10" ht="62.4">
      <c r="A1143" s="7">
        <v>268520</v>
      </c>
      <c r="B1143" s="8" t="s">
        <v>2476</v>
      </c>
      <c r="C1143" s="8" t="s">
        <v>2476</v>
      </c>
      <c r="D1143" s="15" t="s">
        <v>2477</v>
      </c>
      <c r="E1143" s="12"/>
      <c r="F1143" s="16" t="s">
        <v>14</v>
      </c>
      <c r="G1143" s="11" t="str">
        <f>HYPERLINK("https://www.familysearch.org/search/catalog/1375990","FamilySearch.org")</f>
        <v>FamilySearch.org</v>
      </c>
      <c r="H1143" s="12"/>
      <c r="I1143" s="13">
        <v>75</v>
      </c>
      <c r="J1143" s="14" t="s">
        <v>11</v>
      </c>
    </row>
    <row r="1144" spans="1:10" ht="46.8">
      <c r="A1144" s="7" t="s">
        <v>2478</v>
      </c>
      <c r="B1144" s="8" t="s">
        <v>2479</v>
      </c>
      <c r="C1144" s="8" t="s">
        <v>2479</v>
      </c>
      <c r="D1144" s="28" t="s">
        <v>2480</v>
      </c>
      <c r="E1144" s="16" t="s">
        <v>222</v>
      </c>
      <c r="F1144" s="12"/>
      <c r="G1144" s="12"/>
      <c r="H1144" s="12"/>
      <c r="I1144" s="13">
        <v>243</v>
      </c>
      <c r="J1144" s="14" t="s">
        <v>11</v>
      </c>
    </row>
    <row r="1145" spans="1:10" ht="31.2">
      <c r="A1145" s="7">
        <v>566157</v>
      </c>
      <c r="B1145" s="8" t="s">
        <v>2481</v>
      </c>
      <c r="C1145" s="8" t="s">
        <v>2481</v>
      </c>
      <c r="D1145" s="28" t="s">
        <v>2482</v>
      </c>
      <c r="E1145" s="16" t="s">
        <v>222</v>
      </c>
      <c r="F1145" s="16" t="s">
        <v>14</v>
      </c>
      <c r="G1145" s="12"/>
      <c r="H1145" s="12"/>
      <c r="I1145" s="13">
        <v>217</v>
      </c>
      <c r="J1145" s="14" t="s">
        <v>11</v>
      </c>
    </row>
    <row r="1146" spans="1:10" ht="31.2">
      <c r="A1146" s="7">
        <v>577134</v>
      </c>
      <c r="B1146" s="8" t="s">
        <v>2483</v>
      </c>
      <c r="C1146" s="8" t="s">
        <v>2483</v>
      </c>
      <c r="D1146" s="20" t="s">
        <v>2484</v>
      </c>
      <c r="E1146" s="11" t="s">
        <v>222</v>
      </c>
      <c r="F1146" s="12"/>
      <c r="G1146" s="12"/>
      <c r="H1146" s="12"/>
      <c r="I1146" s="13">
        <v>94</v>
      </c>
      <c r="J1146" s="14" t="s">
        <v>75</v>
      </c>
    </row>
    <row r="1147" spans="1:10" ht="46.8">
      <c r="A1147" s="7">
        <v>71974183</v>
      </c>
      <c r="B1147" s="8" t="s">
        <v>2485</v>
      </c>
      <c r="C1147" s="8" t="s">
        <v>2485</v>
      </c>
      <c r="D1147" s="20" t="s">
        <v>2486</v>
      </c>
      <c r="E1147" s="16" t="s">
        <v>222</v>
      </c>
      <c r="F1147" s="16" t="s">
        <v>14</v>
      </c>
      <c r="G1147" s="11" t="s">
        <v>42</v>
      </c>
      <c r="H1147" s="12"/>
      <c r="I1147" s="13">
        <v>21</v>
      </c>
      <c r="J1147" s="14" t="s">
        <v>75</v>
      </c>
    </row>
    <row r="1148" spans="1:10" ht="46.8">
      <c r="A1148" s="7">
        <v>59580301</v>
      </c>
      <c r="B1148" s="8" t="s">
        <v>2487</v>
      </c>
      <c r="C1148" s="8" t="s">
        <v>2487</v>
      </c>
      <c r="D1148" s="28" t="s">
        <v>2488</v>
      </c>
      <c r="E1148" s="16" t="s">
        <v>222</v>
      </c>
      <c r="F1148" s="16" t="s">
        <v>14</v>
      </c>
      <c r="G1148" s="11" t="s">
        <v>42</v>
      </c>
      <c r="H1148" s="12"/>
      <c r="I1148" s="13">
        <v>21</v>
      </c>
      <c r="J1148" s="14" t="s">
        <v>11</v>
      </c>
    </row>
    <row r="1149" spans="1:10" ht="46.8">
      <c r="A1149" s="7">
        <v>4757903</v>
      </c>
      <c r="B1149" s="8" t="s">
        <v>2489</v>
      </c>
      <c r="C1149" s="8" t="s">
        <v>2489</v>
      </c>
      <c r="D1149" s="28" t="s">
        <v>2490</v>
      </c>
      <c r="E1149" s="16" t="s">
        <v>222</v>
      </c>
      <c r="F1149" s="16" t="s">
        <v>14</v>
      </c>
      <c r="G1149" s="11" t="s">
        <v>42</v>
      </c>
      <c r="H1149" s="12"/>
      <c r="I1149" s="13">
        <v>21</v>
      </c>
      <c r="J1149" s="14" t="s">
        <v>11</v>
      </c>
    </row>
    <row r="1150" spans="1:10" ht="46.8">
      <c r="A1150" s="7">
        <v>5722478</v>
      </c>
      <c r="B1150" s="8" t="s">
        <v>2491</v>
      </c>
      <c r="C1150" s="8" t="s">
        <v>2491</v>
      </c>
      <c r="D1150" s="28" t="s">
        <v>2492</v>
      </c>
      <c r="E1150" s="16" t="s">
        <v>222</v>
      </c>
      <c r="F1150" s="16" t="s">
        <v>14</v>
      </c>
      <c r="G1150" s="11" t="s">
        <v>42</v>
      </c>
      <c r="H1150" s="12"/>
      <c r="I1150" s="13">
        <v>21</v>
      </c>
      <c r="J1150" s="14" t="s">
        <v>11</v>
      </c>
    </row>
    <row r="1151" spans="1:10" ht="31.2">
      <c r="A1151" s="7">
        <v>648094</v>
      </c>
      <c r="B1151" s="8" t="s">
        <v>2493</v>
      </c>
      <c r="C1151" s="8" t="s">
        <v>2493</v>
      </c>
      <c r="D1151" s="20" t="s">
        <v>2494</v>
      </c>
      <c r="E1151" s="16" t="s">
        <v>222</v>
      </c>
      <c r="F1151" s="16" t="s">
        <v>14</v>
      </c>
      <c r="G1151" s="12"/>
      <c r="H1151" s="12"/>
      <c r="I1151" s="13">
        <v>331</v>
      </c>
      <c r="J1151" s="14" t="s">
        <v>75</v>
      </c>
    </row>
    <row r="1152" spans="1:10" ht="62.4">
      <c r="A1152" s="7" t="s">
        <v>2495</v>
      </c>
      <c r="B1152" s="8" t="s">
        <v>2496</v>
      </c>
      <c r="C1152" s="8" t="s">
        <v>2496</v>
      </c>
      <c r="D1152" s="20" t="s">
        <v>2497</v>
      </c>
      <c r="E1152" s="12"/>
      <c r="F1152" s="16" t="s">
        <v>14</v>
      </c>
      <c r="G1152" s="11" t="s">
        <v>42</v>
      </c>
      <c r="H1152" s="12"/>
      <c r="I1152" s="13">
        <v>21</v>
      </c>
      <c r="J1152" s="14" t="s">
        <v>75</v>
      </c>
    </row>
    <row r="1153" spans="1:10" ht="31.2">
      <c r="A1153" s="7">
        <v>605894</v>
      </c>
      <c r="B1153" s="8" t="s">
        <v>2498</v>
      </c>
      <c r="C1153" s="8" t="s">
        <v>2498</v>
      </c>
      <c r="D1153" s="28" t="s">
        <v>2499</v>
      </c>
      <c r="E1153" s="11" t="s">
        <v>222</v>
      </c>
      <c r="F1153" s="12"/>
      <c r="G1153" s="12"/>
      <c r="H1153" s="12"/>
      <c r="I1153" s="13">
        <v>217</v>
      </c>
      <c r="J1153" s="14" t="s">
        <v>11</v>
      </c>
    </row>
    <row r="1154" spans="1:10" ht="31.2">
      <c r="A1154" s="7">
        <v>1184856</v>
      </c>
      <c r="B1154" s="8" t="s">
        <v>2500</v>
      </c>
      <c r="C1154" s="8" t="s">
        <v>2500</v>
      </c>
      <c r="D1154" s="20" t="s">
        <v>2501</v>
      </c>
      <c r="E1154" s="12"/>
      <c r="F1154" s="16" t="s">
        <v>14</v>
      </c>
      <c r="G1154" s="12"/>
      <c r="H1154" s="12"/>
      <c r="I1154" s="13">
        <v>94</v>
      </c>
      <c r="J1154" s="14" t="s">
        <v>75</v>
      </c>
    </row>
    <row r="1155" spans="1:10" ht="31.2">
      <c r="A1155" s="24" t="str">
        <f>HYPERLINK("https://catalog.archives.gov/search?q=M1749&amp;f.level=series&amp;f.recordGroupNoCollectionId=15","Various")</f>
        <v>Various</v>
      </c>
      <c r="B1155" s="8" t="s">
        <v>2502</v>
      </c>
      <c r="C1155" s="8" t="s">
        <v>2502</v>
      </c>
      <c r="D1155" s="20" t="s">
        <v>2503</v>
      </c>
      <c r="E1155" s="12"/>
      <c r="F1155" s="16" t="s">
        <v>14</v>
      </c>
      <c r="G1155" s="11" t="s">
        <v>42</v>
      </c>
      <c r="H1155" s="12"/>
      <c r="I1155" s="13">
        <v>15</v>
      </c>
      <c r="J1155" s="14" t="s">
        <v>75</v>
      </c>
    </row>
    <row r="1156" spans="1:10" ht="15.6">
      <c r="A1156" s="7">
        <v>305243</v>
      </c>
      <c r="B1156" s="8" t="s">
        <v>2504</v>
      </c>
      <c r="C1156" s="8" t="s">
        <v>2504</v>
      </c>
      <c r="D1156" s="28" t="s">
        <v>2505</v>
      </c>
      <c r="E1156" s="16" t="s">
        <v>222</v>
      </c>
      <c r="F1156" s="12"/>
      <c r="G1156" s="12"/>
      <c r="H1156" s="12"/>
      <c r="I1156" s="13">
        <v>38</v>
      </c>
      <c r="J1156" s="14" t="s">
        <v>11</v>
      </c>
    </row>
    <row r="1157" spans="1:10" ht="31.2">
      <c r="A1157" s="7" t="s">
        <v>2506</v>
      </c>
      <c r="B1157" s="8" t="s">
        <v>2507</v>
      </c>
      <c r="C1157" s="8" t="s">
        <v>2507</v>
      </c>
      <c r="D1157" s="20" t="s">
        <v>2508</v>
      </c>
      <c r="E1157" s="16" t="s">
        <v>222</v>
      </c>
      <c r="F1157" s="12"/>
      <c r="G1157" s="12"/>
      <c r="H1157" s="12"/>
      <c r="I1157" s="13">
        <v>21</v>
      </c>
      <c r="J1157" s="14" t="s">
        <v>75</v>
      </c>
    </row>
    <row r="1158" spans="1:10" ht="46.8">
      <c r="A1158" s="7">
        <v>4529406</v>
      </c>
      <c r="B1158" s="8" t="s">
        <v>2509</v>
      </c>
      <c r="C1158" s="8" t="s">
        <v>2509</v>
      </c>
      <c r="D1158" s="28" t="s">
        <v>2510</v>
      </c>
      <c r="E1158" s="12"/>
      <c r="F1158" s="16" t="s">
        <v>14</v>
      </c>
      <c r="G1158" s="12"/>
      <c r="H1158" s="12"/>
      <c r="I1158" s="13">
        <v>85</v>
      </c>
      <c r="J1158" s="14" t="s">
        <v>11</v>
      </c>
    </row>
    <row r="1159" spans="1:10" ht="46.8">
      <c r="A1159" s="7" t="s">
        <v>2511</v>
      </c>
      <c r="B1159" s="8" t="s">
        <v>2512</v>
      </c>
      <c r="C1159" s="8" t="s">
        <v>2512</v>
      </c>
      <c r="D1159" s="20" t="s">
        <v>2513</v>
      </c>
      <c r="E1159" s="12"/>
      <c r="F1159" s="16" t="s">
        <v>14</v>
      </c>
      <c r="G1159" s="11" t="s">
        <v>42</v>
      </c>
      <c r="H1159" s="12"/>
      <c r="I1159" s="13">
        <v>85</v>
      </c>
      <c r="J1159" s="14" t="s">
        <v>75</v>
      </c>
    </row>
    <row r="1160" spans="1:10" ht="46.8">
      <c r="A1160" s="7">
        <v>4529421</v>
      </c>
      <c r="B1160" s="8" t="s">
        <v>2514</v>
      </c>
      <c r="C1160" s="8" t="s">
        <v>2514</v>
      </c>
      <c r="D1160" s="20" t="s">
        <v>2515</v>
      </c>
      <c r="E1160" s="12"/>
      <c r="F1160" s="16" t="s">
        <v>14</v>
      </c>
      <c r="G1160" s="12"/>
      <c r="H1160" s="12"/>
      <c r="I1160" s="13">
        <v>85</v>
      </c>
      <c r="J1160" s="14" t="s">
        <v>75</v>
      </c>
    </row>
    <row r="1161" spans="1:10" ht="46.8">
      <c r="A1161" s="7">
        <v>4529425</v>
      </c>
      <c r="B1161" s="8" t="s">
        <v>2516</v>
      </c>
      <c r="C1161" s="8" t="s">
        <v>2516</v>
      </c>
      <c r="D1161" s="28" t="s">
        <v>2517</v>
      </c>
      <c r="E1161" s="12"/>
      <c r="F1161" s="16" t="s">
        <v>14</v>
      </c>
      <c r="G1161" s="11" t="s">
        <v>42</v>
      </c>
      <c r="H1161" s="12"/>
      <c r="I1161" s="13">
        <v>85</v>
      </c>
      <c r="J1161" s="14" t="s">
        <v>11</v>
      </c>
    </row>
    <row r="1162" spans="1:10" ht="46.8">
      <c r="A1162" s="7">
        <v>4529444</v>
      </c>
      <c r="B1162" s="8" t="s">
        <v>2518</v>
      </c>
      <c r="C1162" s="8" t="s">
        <v>2518</v>
      </c>
      <c r="D1162" s="20" t="s">
        <v>2519</v>
      </c>
      <c r="E1162" s="12"/>
      <c r="F1162" s="16" t="s">
        <v>14</v>
      </c>
      <c r="G1162" s="12"/>
      <c r="H1162" s="12"/>
      <c r="I1162" s="13">
        <v>85</v>
      </c>
      <c r="J1162" s="14" t="s">
        <v>75</v>
      </c>
    </row>
    <row r="1163" spans="1:10" ht="46.8">
      <c r="A1163" s="7" t="s">
        <v>2520</v>
      </c>
      <c r="B1163" s="8" t="s">
        <v>2521</v>
      </c>
      <c r="C1163" s="8" t="s">
        <v>2521</v>
      </c>
      <c r="D1163" s="28" t="s">
        <v>2522</v>
      </c>
      <c r="E1163" s="12"/>
      <c r="F1163" s="16" t="s">
        <v>14</v>
      </c>
      <c r="G1163" s="11" t="s">
        <v>42</v>
      </c>
      <c r="H1163" s="12"/>
      <c r="I1163" s="13">
        <v>85</v>
      </c>
      <c r="J1163" s="14" t="s">
        <v>17</v>
      </c>
    </row>
    <row r="1164" spans="1:10" ht="31.2">
      <c r="A1164" s="7">
        <v>566157</v>
      </c>
      <c r="B1164" s="8" t="s">
        <v>2523</v>
      </c>
      <c r="C1164" s="8" t="s">
        <v>2523</v>
      </c>
      <c r="D1164" s="28" t="s">
        <v>2524</v>
      </c>
      <c r="E1164" s="16" t="s">
        <v>222</v>
      </c>
      <c r="F1164" s="16" t="s">
        <v>14</v>
      </c>
      <c r="G1164" s="12"/>
      <c r="H1164" s="12"/>
      <c r="I1164" s="13">
        <v>217</v>
      </c>
      <c r="J1164" s="14" t="s">
        <v>11</v>
      </c>
    </row>
    <row r="1165" spans="1:10" ht="46.8">
      <c r="A1165" s="7">
        <v>4486355</v>
      </c>
      <c r="B1165" s="8" t="s">
        <v>2525</v>
      </c>
      <c r="C1165" s="8" t="s">
        <v>2525</v>
      </c>
      <c r="D1165" s="20" t="s">
        <v>2526</v>
      </c>
      <c r="E1165" s="12"/>
      <c r="F1165" s="16" t="s">
        <v>14</v>
      </c>
      <c r="G1165" s="11" t="s">
        <v>42</v>
      </c>
      <c r="H1165" s="12"/>
      <c r="I1165" s="13">
        <v>85</v>
      </c>
      <c r="J1165" s="14" t="s">
        <v>75</v>
      </c>
    </row>
    <row r="1166" spans="1:10" ht="31.2">
      <c r="A1166" s="7">
        <v>4529628</v>
      </c>
      <c r="B1166" s="8" t="s">
        <v>2527</v>
      </c>
      <c r="C1166" s="8" t="s">
        <v>2527</v>
      </c>
      <c r="D1166" s="20" t="s">
        <v>2528</v>
      </c>
      <c r="E1166" s="12"/>
      <c r="F1166" s="16" t="s">
        <v>14</v>
      </c>
      <c r="G1166" s="12"/>
      <c r="H1166" s="12"/>
      <c r="I1166" s="13">
        <v>85</v>
      </c>
      <c r="J1166" s="14" t="s">
        <v>75</v>
      </c>
    </row>
    <row r="1167" spans="1:10" ht="46.8">
      <c r="A1167" s="7">
        <v>4486361</v>
      </c>
      <c r="B1167" s="8" t="s">
        <v>2529</v>
      </c>
      <c r="C1167" s="8" t="s">
        <v>2529</v>
      </c>
      <c r="D1167" s="20" t="s">
        <v>2530</v>
      </c>
      <c r="E1167" s="12"/>
      <c r="F1167" s="16" t="s">
        <v>14</v>
      </c>
      <c r="G1167" s="12"/>
      <c r="H1167" s="12"/>
      <c r="I1167" s="13">
        <v>85</v>
      </c>
      <c r="J1167" s="14" t="s">
        <v>75</v>
      </c>
    </row>
    <row r="1168" spans="1:10" ht="31.2">
      <c r="A1168" s="7">
        <v>4529660</v>
      </c>
      <c r="B1168" s="8" t="s">
        <v>2531</v>
      </c>
      <c r="C1168" s="8" t="s">
        <v>2531</v>
      </c>
      <c r="D1168" s="20" t="s">
        <v>2532</v>
      </c>
      <c r="E1168" s="12"/>
      <c r="F1168" s="16" t="s">
        <v>14</v>
      </c>
      <c r="G1168" s="12"/>
      <c r="H1168" s="12"/>
      <c r="I1168" s="13">
        <v>85</v>
      </c>
      <c r="J1168" s="14" t="s">
        <v>75</v>
      </c>
    </row>
    <row r="1169" spans="1:10" ht="31.2">
      <c r="A1169" s="7">
        <v>4486390</v>
      </c>
      <c r="B1169" s="8" t="s">
        <v>2533</v>
      </c>
      <c r="C1169" s="8" t="s">
        <v>2533</v>
      </c>
      <c r="D1169" s="20" t="s">
        <v>2534</v>
      </c>
      <c r="E1169" s="12"/>
      <c r="F1169" s="16" t="s">
        <v>14</v>
      </c>
      <c r="G1169" s="12"/>
      <c r="H1169" s="12"/>
      <c r="I1169" s="13">
        <v>85</v>
      </c>
      <c r="J1169" s="14" t="s">
        <v>75</v>
      </c>
    </row>
    <row r="1170" spans="1:10" ht="31.2">
      <c r="A1170" s="7">
        <v>4486397</v>
      </c>
      <c r="B1170" s="8" t="s">
        <v>2535</v>
      </c>
      <c r="C1170" s="8" t="s">
        <v>2535</v>
      </c>
      <c r="D1170" s="20" t="s">
        <v>2536</v>
      </c>
      <c r="E1170" s="12"/>
      <c r="F1170" s="16" t="s">
        <v>14</v>
      </c>
      <c r="G1170" s="12"/>
      <c r="H1170" s="12"/>
      <c r="I1170" s="13">
        <v>85</v>
      </c>
      <c r="J1170" s="14" t="s">
        <v>75</v>
      </c>
    </row>
    <row r="1171" spans="1:10" ht="46.8">
      <c r="A1171" s="7">
        <v>4529715</v>
      </c>
      <c r="B1171" s="8" t="s">
        <v>2537</v>
      </c>
      <c r="C1171" s="8" t="s">
        <v>2537</v>
      </c>
      <c r="D1171" s="20" t="s">
        <v>2538</v>
      </c>
      <c r="E1171" s="12"/>
      <c r="F1171" s="16" t="s">
        <v>14</v>
      </c>
      <c r="G1171" s="12"/>
      <c r="H1171" s="12"/>
      <c r="I1171" s="13">
        <v>85</v>
      </c>
      <c r="J1171" s="14" t="s">
        <v>75</v>
      </c>
    </row>
    <row r="1172" spans="1:10" ht="46.8">
      <c r="A1172" s="7">
        <v>4529723</v>
      </c>
      <c r="B1172" s="8" t="s">
        <v>2539</v>
      </c>
      <c r="C1172" s="8" t="s">
        <v>2539</v>
      </c>
      <c r="D1172" s="20" t="s">
        <v>2540</v>
      </c>
      <c r="E1172" s="12"/>
      <c r="F1172" s="16" t="s">
        <v>14</v>
      </c>
      <c r="G1172" s="12"/>
      <c r="H1172" s="12"/>
      <c r="I1172" s="13">
        <v>85</v>
      </c>
      <c r="J1172" s="14" t="s">
        <v>75</v>
      </c>
    </row>
    <row r="1173" spans="1:10" ht="62.4">
      <c r="A1173" s="7">
        <v>4529739</v>
      </c>
      <c r="B1173" s="8" t="s">
        <v>2541</v>
      </c>
      <c r="C1173" s="8" t="s">
        <v>2541</v>
      </c>
      <c r="D1173" s="28" t="s">
        <v>2542</v>
      </c>
      <c r="E1173" s="12"/>
      <c r="F1173" s="16" t="s">
        <v>14</v>
      </c>
      <c r="G1173" s="11" t="str">
        <f>HYPERLINK("https://www.familysearch.org/search/catalog/2141045?availability=Family%20History%20Library","FamilySearch.org")</f>
        <v>FamilySearch.org</v>
      </c>
      <c r="H1173" s="12"/>
      <c r="I1173" s="13">
        <v>85</v>
      </c>
      <c r="J1173" s="14" t="s">
        <v>11</v>
      </c>
    </row>
    <row r="1174" spans="1:10" ht="31.2">
      <c r="A1174" s="33" t="s">
        <v>337</v>
      </c>
      <c r="B1174" s="34" t="s">
        <v>2543</v>
      </c>
      <c r="C1174" s="34" t="s">
        <v>2543</v>
      </c>
      <c r="D1174" s="35" t="s">
        <v>2544</v>
      </c>
      <c r="E1174" s="36"/>
      <c r="F1174" s="53" t="s">
        <v>14</v>
      </c>
      <c r="G1174" s="36"/>
      <c r="H1174" s="36"/>
      <c r="I1174" s="38">
        <v>58</v>
      </c>
      <c r="J1174" s="39" t="s">
        <v>75</v>
      </c>
    </row>
    <row r="1175" spans="1:10" ht="31.2">
      <c r="A1175" s="33" t="s">
        <v>337</v>
      </c>
      <c r="B1175" s="34" t="s">
        <v>2545</v>
      </c>
      <c r="C1175" s="34" t="s">
        <v>2545</v>
      </c>
      <c r="D1175" s="35" t="s">
        <v>2546</v>
      </c>
      <c r="E1175" s="36"/>
      <c r="F1175" s="53" t="s">
        <v>14</v>
      </c>
      <c r="G1175" s="36"/>
      <c r="H1175" s="36"/>
      <c r="I1175" s="38">
        <v>58</v>
      </c>
      <c r="J1175" s="39" t="s">
        <v>75</v>
      </c>
    </row>
    <row r="1176" spans="1:10" ht="78">
      <c r="A1176" s="7">
        <v>4497940</v>
      </c>
      <c r="B1176" s="8" t="s">
        <v>2547</v>
      </c>
      <c r="C1176" s="8" t="s">
        <v>2547</v>
      </c>
      <c r="D1176" s="28" t="s">
        <v>2548</v>
      </c>
      <c r="E1176" s="12"/>
      <c r="F1176" s="16" t="s">
        <v>14</v>
      </c>
      <c r="G1176" s="11" t="str">
        <f>HYPERLINK("https://www.familysearch.org/search/catalog/2822780?availability=Family%20History%20Library","FamilySearch.org")</f>
        <v>FamilySearch.org</v>
      </c>
      <c r="H1176" s="12"/>
      <c r="I1176" s="13">
        <v>85</v>
      </c>
      <c r="J1176" s="14" t="s">
        <v>11</v>
      </c>
    </row>
    <row r="1177" spans="1:10" ht="31.2">
      <c r="A1177" s="7">
        <v>4486561</v>
      </c>
      <c r="B1177" s="8" t="s">
        <v>2549</v>
      </c>
      <c r="C1177" s="8" t="s">
        <v>2549</v>
      </c>
      <c r="D1177" s="61" t="str">
        <f>HYPERLINK("https://catalog.archives.gov/search?q=*:*&amp;f.ancestorNaIds=4486561&amp;sort=naIdSort%20asc","Agana, Guam, U.S., Passenger and Crew Lists of Arriving Vessels and Airplanes, 1948-1963")</f>
        <v>Agana, Guam, U.S., Passenger and Crew Lists of Arriving Vessels and Airplanes, 1948-1963</v>
      </c>
      <c r="E1177" s="12"/>
      <c r="F1177" s="16" t="s">
        <v>14</v>
      </c>
      <c r="G1177" s="11" t="s">
        <v>42</v>
      </c>
      <c r="H1177" s="12"/>
      <c r="I1177" s="13">
        <v>85</v>
      </c>
      <c r="J1177" s="14" t="s">
        <v>11</v>
      </c>
    </row>
    <row r="1178" spans="1:10" ht="31.2">
      <c r="A1178" s="7" t="s">
        <v>2550</v>
      </c>
      <c r="B1178" s="8" t="s">
        <v>2551</v>
      </c>
      <c r="C1178" s="8" t="s">
        <v>2551</v>
      </c>
      <c r="D1178" s="28" t="s">
        <v>2552</v>
      </c>
      <c r="E1178" s="16" t="s">
        <v>222</v>
      </c>
      <c r="F1178" s="12"/>
      <c r="G1178" s="12"/>
      <c r="H1178" s="12"/>
      <c r="I1178" s="13">
        <v>239</v>
      </c>
      <c r="J1178" s="14" t="s">
        <v>11</v>
      </c>
    </row>
    <row r="1179" spans="1:10" ht="62.4">
      <c r="A1179" s="7">
        <v>2588478</v>
      </c>
      <c r="B1179" s="8" t="s">
        <v>2553</v>
      </c>
      <c r="C1179" s="8" t="s">
        <v>2553</v>
      </c>
      <c r="D1179" s="20" t="s">
        <v>2554</v>
      </c>
      <c r="E1179" s="12"/>
      <c r="F1179" s="16" t="s">
        <v>14</v>
      </c>
      <c r="G1179" s="11" t="s">
        <v>42</v>
      </c>
      <c r="H1179" s="12"/>
      <c r="I1179" s="13">
        <v>15</v>
      </c>
      <c r="J1179" s="14" t="s">
        <v>75</v>
      </c>
    </row>
    <row r="1180" spans="1:10" ht="62.4">
      <c r="A1180" s="7">
        <v>2589163</v>
      </c>
      <c r="B1180" s="8" t="s">
        <v>2555</v>
      </c>
      <c r="C1180" s="8" t="s">
        <v>2555</v>
      </c>
      <c r="D1180" s="28" t="s">
        <v>2556</v>
      </c>
      <c r="E1180" s="12"/>
      <c r="F1180" s="16" t="s">
        <v>14</v>
      </c>
      <c r="G1180" s="11" t="s">
        <v>42</v>
      </c>
      <c r="H1180" s="12"/>
      <c r="I1180" s="13">
        <v>15</v>
      </c>
      <c r="J1180" s="14" t="s">
        <v>11</v>
      </c>
    </row>
    <row r="1181" spans="1:10" ht="46.8">
      <c r="A1181" s="7">
        <v>2600769</v>
      </c>
      <c r="B1181" s="8" t="s">
        <v>2557</v>
      </c>
      <c r="C1181" s="8" t="s">
        <v>2557</v>
      </c>
      <c r="D1181" s="30" t="s">
        <v>2558</v>
      </c>
      <c r="E1181" s="12"/>
      <c r="F1181" s="16" t="s">
        <v>14</v>
      </c>
      <c r="G1181" s="11"/>
      <c r="H1181" s="12"/>
      <c r="I1181" s="13">
        <v>15</v>
      </c>
      <c r="J1181" s="14" t="s">
        <v>75</v>
      </c>
    </row>
    <row r="1182" spans="1:10" ht="46.8">
      <c r="A1182" s="7">
        <v>300398</v>
      </c>
      <c r="B1182" s="8" t="s">
        <v>2559</v>
      </c>
      <c r="C1182" s="8" t="s">
        <v>2559</v>
      </c>
      <c r="D1182" s="9" t="s">
        <v>2560</v>
      </c>
      <c r="E1182" s="16" t="s">
        <v>222</v>
      </c>
      <c r="F1182" s="16" t="s">
        <v>14</v>
      </c>
      <c r="G1182" s="11" t="s">
        <v>1495</v>
      </c>
      <c r="H1182" s="12"/>
      <c r="I1182" s="13">
        <v>94</v>
      </c>
      <c r="J1182" s="14" t="s">
        <v>17</v>
      </c>
    </row>
    <row r="1183" spans="1:10" ht="78">
      <c r="A1183" s="7" t="s">
        <v>2561</v>
      </c>
      <c r="B1183" s="8" t="s">
        <v>2562</v>
      </c>
      <c r="C1183" s="8" t="s">
        <v>2562</v>
      </c>
      <c r="D1183" s="20" t="s">
        <v>2563</v>
      </c>
      <c r="E1183" s="12"/>
      <c r="F1183" s="16" t="s">
        <v>14</v>
      </c>
      <c r="G1183" s="11" t="str">
        <f>HYPERLINK("https://www.familysearch.org/wiki/en/Alaska,_Naturalization_Records_-_FamilySearch_Historical_Records","FamilySearch.com")</f>
        <v>FamilySearch.com</v>
      </c>
      <c r="H1183" s="12"/>
      <c r="I1183" s="13">
        <v>21</v>
      </c>
      <c r="J1183" s="14" t="s">
        <v>75</v>
      </c>
    </row>
    <row r="1184" spans="1:10" ht="46.8">
      <c r="A1184" s="7">
        <v>300398</v>
      </c>
      <c r="B1184" s="8" t="s">
        <v>2564</v>
      </c>
      <c r="C1184" s="8" t="s">
        <v>2564</v>
      </c>
      <c r="D1184" s="9" t="s">
        <v>2565</v>
      </c>
      <c r="E1184" s="16" t="s">
        <v>222</v>
      </c>
      <c r="F1184" s="16" t="s">
        <v>14</v>
      </c>
      <c r="G1184" s="11" t="s">
        <v>1495</v>
      </c>
      <c r="H1184" s="12"/>
      <c r="I1184" s="13">
        <v>94</v>
      </c>
      <c r="J1184" s="14" t="s">
        <v>17</v>
      </c>
    </row>
    <row r="1185" spans="1:10" ht="31.2">
      <c r="A1185" s="7">
        <v>2790873</v>
      </c>
      <c r="B1185" s="8" t="s">
        <v>2566</v>
      </c>
      <c r="C1185" s="8" t="s">
        <v>2566</v>
      </c>
      <c r="D1185" s="28" t="s">
        <v>2567</v>
      </c>
      <c r="E1185" s="12"/>
      <c r="F1185" s="16" t="s">
        <v>14</v>
      </c>
      <c r="G1185" s="12"/>
      <c r="H1185" s="12"/>
      <c r="I1185" s="13">
        <v>29</v>
      </c>
      <c r="J1185" s="14" t="s">
        <v>11</v>
      </c>
    </row>
    <row r="1186" spans="1:10" ht="62.4">
      <c r="A1186" s="7">
        <v>300398</v>
      </c>
      <c r="B1186" s="8" t="s">
        <v>2568</v>
      </c>
      <c r="C1186" s="8" t="s">
        <v>2568</v>
      </c>
      <c r="D1186" s="9" t="s">
        <v>2569</v>
      </c>
      <c r="E1186" s="11" t="s">
        <v>222</v>
      </c>
      <c r="F1186" s="16" t="s">
        <v>14</v>
      </c>
      <c r="G1186" s="12"/>
      <c r="H1186" s="12"/>
      <c r="I1186" s="13">
        <v>94</v>
      </c>
      <c r="J1186" s="14" t="s">
        <v>11</v>
      </c>
    </row>
    <row r="1187" spans="1:10" ht="78">
      <c r="A1187" s="7">
        <v>147968170</v>
      </c>
      <c r="B1187" s="8" t="s">
        <v>2570</v>
      </c>
      <c r="C1187" s="8" t="s">
        <v>2570</v>
      </c>
      <c r="D1187" s="28" t="s">
        <v>2571</v>
      </c>
      <c r="E1187" s="12"/>
      <c r="F1187" s="16" t="s">
        <v>14</v>
      </c>
      <c r="G1187" s="12"/>
      <c r="H1187" s="12"/>
      <c r="I1187" s="13">
        <v>29</v>
      </c>
      <c r="J1187" s="14" t="s">
        <v>11</v>
      </c>
    </row>
    <row r="1188" spans="1:10" ht="46.8">
      <c r="A1188" s="7">
        <v>300398</v>
      </c>
      <c r="B1188" s="8" t="s">
        <v>2572</v>
      </c>
      <c r="C1188" s="8" t="s">
        <v>2572</v>
      </c>
      <c r="D1188" s="9" t="s">
        <v>2573</v>
      </c>
      <c r="E1188" s="11" t="str">
        <f>HYPERLINK("https://www.fold3.com/title/55/civil-war-soldiers-union-or","Fold3.com")</f>
        <v>Fold3.com</v>
      </c>
      <c r="F1188" s="16" t="s">
        <v>14</v>
      </c>
      <c r="G1188" s="11" t="s">
        <v>42</v>
      </c>
      <c r="H1188" s="12"/>
      <c r="I1188" s="13">
        <v>94</v>
      </c>
      <c r="J1188" s="14" t="s">
        <v>17</v>
      </c>
    </row>
    <row r="1189" spans="1:10" ht="93.6">
      <c r="A1189" s="7">
        <v>300398</v>
      </c>
      <c r="B1189" s="8" t="s">
        <v>2574</v>
      </c>
      <c r="C1189" s="8" t="s">
        <v>2574</v>
      </c>
      <c r="D1189" s="9" t="s">
        <v>2575</v>
      </c>
      <c r="E1189" s="11" t="s">
        <v>222</v>
      </c>
      <c r="F1189" s="16" t="s">
        <v>14</v>
      </c>
      <c r="G1189" s="11" t="s">
        <v>1495</v>
      </c>
      <c r="H1189" s="12"/>
      <c r="I1189" s="13">
        <v>94</v>
      </c>
      <c r="J1189" s="14" t="s">
        <v>11</v>
      </c>
    </row>
    <row r="1190" spans="1:10" ht="62.4">
      <c r="A1190" s="7">
        <v>300398</v>
      </c>
      <c r="B1190" s="8" t="s">
        <v>2576</v>
      </c>
      <c r="C1190" s="8" t="s">
        <v>2576</v>
      </c>
      <c r="D1190" s="9" t="s">
        <v>2577</v>
      </c>
      <c r="E1190" s="11" t="s">
        <v>222</v>
      </c>
      <c r="F1190" s="16" t="s">
        <v>14</v>
      </c>
      <c r="G1190" s="11" t="s">
        <v>1495</v>
      </c>
      <c r="H1190" s="12"/>
      <c r="I1190" s="13">
        <v>94</v>
      </c>
      <c r="J1190" s="14" t="s">
        <v>11</v>
      </c>
    </row>
    <row r="1191" spans="1:10" ht="93.6">
      <c r="A1191" s="7">
        <v>300398</v>
      </c>
      <c r="B1191" s="8" t="s">
        <v>2578</v>
      </c>
      <c r="C1191" s="8" t="s">
        <v>2578</v>
      </c>
      <c r="D1191" s="9" t="s">
        <v>2579</v>
      </c>
      <c r="E1191" s="11" t="s">
        <v>222</v>
      </c>
      <c r="F1191" s="16" t="s">
        <v>14</v>
      </c>
      <c r="G1191" s="12"/>
      <c r="H1191" s="12"/>
      <c r="I1191" s="13">
        <v>94</v>
      </c>
      <c r="J1191" s="14" t="s">
        <v>11</v>
      </c>
    </row>
    <row r="1192" spans="1:10" ht="124.8">
      <c r="A1192" s="7">
        <v>300398</v>
      </c>
      <c r="B1192" s="8" t="s">
        <v>2580</v>
      </c>
      <c r="C1192" s="8" t="s">
        <v>2580</v>
      </c>
      <c r="D1192" s="9" t="s">
        <v>2581</v>
      </c>
      <c r="E1192" s="11" t="s">
        <v>222</v>
      </c>
      <c r="F1192" s="16" t="s">
        <v>14</v>
      </c>
      <c r="G1192" s="11" t="s">
        <v>1495</v>
      </c>
      <c r="H1192" s="12"/>
      <c r="I1192" s="13">
        <v>94</v>
      </c>
      <c r="J1192" s="14" t="s">
        <v>17</v>
      </c>
    </row>
    <row r="1193" spans="1:10" ht="62.4">
      <c r="A1193" s="7">
        <v>300398</v>
      </c>
      <c r="B1193" s="8" t="s">
        <v>2582</v>
      </c>
      <c r="C1193" s="8" t="s">
        <v>2582</v>
      </c>
      <c r="D1193" s="9" t="s">
        <v>2583</v>
      </c>
      <c r="E1193" s="11" t="s">
        <v>222</v>
      </c>
      <c r="F1193" s="16" t="s">
        <v>14</v>
      </c>
      <c r="G1193" s="12"/>
      <c r="H1193" s="12"/>
      <c r="I1193" s="13">
        <v>94</v>
      </c>
      <c r="J1193" s="14" t="s">
        <v>17</v>
      </c>
    </row>
    <row r="1194" spans="1:10" ht="62.4">
      <c r="A1194" s="7">
        <v>300398</v>
      </c>
      <c r="B1194" s="8" t="s">
        <v>2584</v>
      </c>
      <c r="C1194" s="8" t="s">
        <v>2584</v>
      </c>
      <c r="D1194" s="9" t="s">
        <v>2585</v>
      </c>
      <c r="E1194" s="11" t="s">
        <v>222</v>
      </c>
      <c r="F1194" s="16" t="s">
        <v>14</v>
      </c>
      <c r="G1194" s="12"/>
      <c r="H1194" s="12"/>
      <c r="I1194" s="13">
        <v>94</v>
      </c>
      <c r="J1194" s="14" t="s">
        <v>11</v>
      </c>
    </row>
    <row r="1195" spans="1:10" ht="62.4">
      <c r="A1195" s="7">
        <v>300398</v>
      </c>
      <c r="B1195" s="8" t="s">
        <v>2586</v>
      </c>
      <c r="C1195" s="8" t="s">
        <v>2586</v>
      </c>
      <c r="D1195" s="9" t="s">
        <v>2587</v>
      </c>
      <c r="E1195" s="11" t="s">
        <v>222</v>
      </c>
      <c r="F1195" s="16" t="s">
        <v>14</v>
      </c>
      <c r="G1195" s="12"/>
      <c r="H1195" s="12"/>
      <c r="I1195" s="13">
        <v>94</v>
      </c>
      <c r="J1195" s="14" t="s">
        <v>11</v>
      </c>
    </row>
    <row r="1196" spans="1:10" ht="78">
      <c r="A1196" s="7">
        <v>300398</v>
      </c>
      <c r="B1196" s="8" t="s">
        <v>2588</v>
      </c>
      <c r="C1196" s="8" t="s">
        <v>2588</v>
      </c>
      <c r="D1196" s="9" t="s">
        <v>2589</v>
      </c>
      <c r="E1196" s="11" t="s">
        <v>222</v>
      </c>
      <c r="F1196" s="16" t="s">
        <v>14</v>
      </c>
      <c r="G1196" s="11" t="s">
        <v>1495</v>
      </c>
      <c r="H1196" s="12"/>
      <c r="I1196" s="13">
        <v>94</v>
      </c>
      <c r="J1196" s="14" t="s">
        <v>11</v>
      </c>
    </row>
    <row r="1197" spans="1:10" ht="78">
      <c r="A1197" s="7">
        <v>7595356</v>
      </c>
      <c r="B1197" s="8" t="s">
        <v>2590</v>
      </c>
      <c r="C1197" s="8" t="s">
        <v>2590</v>
      </c>
      <c r="D1197" s="28" t="s">
        <v>2591</v>
      </c>
      <c r="E1197" s="12"/>
      <c r="F1197" s="16" t="s">
        <v>14</v>
      </c>
      <c r="G1197" s="11" t="s">
        <v>42</v>
      </c>
      <c r="H1197" s="12"/>
      <c r="I1197" s="13">
        <v>36</v>
      </c>
      <c r="J1197" s="14" t="s">
        <v>11</v>
      </c>
    </row>
    <row r="1198" spans="1:10" ht="78">
      <c r="A1198" s="7">
        <v>12011224</v>
      </c>
      <c r="B1198" s="8" t="s">
        <v>2592</v>
      </c>
      <c r="C1198" s="8" t="s">
        <v>2592</v>
      </c>
      <c r="D1198" s="28" t="s">
        <v>2593</v>
      </c>
      <c r="E1198" s="12"/>
      <c r="F1198" s="16" t="s">
        <v>14</v>
      </c>
      <c r="G1198" s="12"/>
      <c r="H1198" s="12"/>
      <c r="I1198" s="13">
        <v>36</v>
      </c>
      <c r="J1198" s="14" t="s">
        <v>11</v>
      </c>
    </row>
    <row r="1199" spans="1:10" ht="46.8">
      <c r="A1199" s="7">
        <v>300392</v>
      </c>
      <c r="B1199" s="8" t="s">
        <v>2594</v>
      </c>
      <c r="C1199" s="8" t="s">
        <v>2594</v>
      </c>
      <c r="D1199" s="28" t="s">
        <v>2595</v>
      </c>
      <c r="E1199" s="11" t="s">
        <v>222</v>
      </c>
      <c r="F1199" s="12"/>
      <c r="G1199" s="12"/>
      <c r="H1199" s="12"/>
      <c r="I1199" s="13">
        <v>94</v>
      </c>
      <c r="J1199" s="14" t="s">
        <v>11</v>
      </c>
    </row>
    <row r="1200" spans="1:10" ht="62.4">
      <c r="A1200" s="7">
        <v>1184633</v>
      </c>
      <c r="B1200" s="8" t="s">
        <v>2596</v>
      </c>
      <c r="C1200" s="8" t="s">
        <v>2596</v>
      </c>
      <c r="D1200" s="28" t="s">
        <v>2597</v>
      </c>
      <c r="E1200" s="12"/>
      <c r="F1200" s="16" t="s">
        <v>14</v>
      </c>
      <c r="G1200" s="12"/>
      <c r="H1200" s="12"/>
      <c r="I1200" s="13">
        <v>94</v>
      </c>
      <c r="J1200" s="14" t="s">
        <v>11</v>
      </c>
    </row>
    <row r="1201" spans="1:10" ht="31.2">
      <c r="A1201" s="7" t="s">
        <v>2598</v>
      </c>
      <c r="B1201" s="8" t="s">
        <v>2599</v>
      </c>
      <c r="C1201" s="8" t="s">
        <v>2599</v>
      </c>
      <c r="D1201" s="28" t="s">
        <v>2600</v>
      </c>
      <c r="E1201" s="12"/>
      <c r="F1201" s="16" t="s">
        <v>14</v>
      </c>
      <c r="G1201" s="11" t="s">
        <v>42</v>
      </c>
      <c r="H1201" s="12"/>
      <c r="I1201" s="13">
        <v>29</v>
      </c>
      <c r="J1201" s="14" t="s">
        <v>11</v>
      </c>
    </row>
    <row r="1202" spans="1:10" ht="109.2">
      <c r="A1202" s="7">
        <v>4335285</v>
      </c>
      <c r="B1202" s="8" t="s">
        <v>2601</v>
      </c>
      <c r="C1202" s="8" t="s">
        <v>2601</v>
      </c>
      <c r="D1202" s="20" t="s">
        <v>2602</v>
      </c>
      <c r="E1202" s="12"/>
      <c r="F1202" s="12"/>
      <c r="G1202" s="11" t="s">
        <v>42</v>
      </c>
      <c r="H1202" s="12"/>
      <c r="I1202" s="13">
        <v>85</v>
      </c>
      <c r="J1202" s="14" t="s">
        <v>75</v>
      </c>
    </row>
    <row r="1203" spans="1:10" ht="46.8">
      <c r="A1203" s="7">
        <v>4486591</v>
      </c>
      <c r="B1203" s="8" t="s">
        <v>2603</v>
      </c>
      <c r="C1203" s="8" t="s">
        <v>2603</v>
      </c>
      <c r="D1203" s="20" t="s">
        <v>2604</v>
      </c>
      <c r="E1203" s="12"/>
      <c r="F1203" s="16" t="s">
        <v>14</v>
      </c>
      <c r="G1203" s="11" t="s">
        <v>42</v>
      </c>
      <c r="H1203" s="12"/>
      <c r="I1203" s="13">
        <v>85</v>
      </c>
      <c r="J1203" s="14" t="s">
        <v>75</v>
      </c>
    </row>
    <row r="1204" spans="1:10" ht="31.2">
      <c r="A1204" s="7">
        <v>1055789</v>
      </c>
      <c r="B1204" s="8" t="s">
        <v>2605</v>
      </c>
      <c r="C1204" s="8" t="s">
        <v>2605</v>
      </c>
      <c r="D1204" s="40" t="s">
        <v>2606</v>
      </c>
      <c r="E1204" s="12"/>
      <c r="F1204" s="16" t="s">
        <v>14</v>
      </c>
      <c r="G1204" s="11" t="s">
        <v>42</v>
      </c>
      <c r="H1204" s="12"/>
      <c r="I1204" s="13">
        <v>210</v>
      </c>
      <c r="J1204" s="14" t="s">
        <v>11</v>
      </c>
    </row>
    <row r="1205" spans="1:10" ht="31.2">
      <c r="A1205" s="7">
        <v>2791152</v>
      </c>
      <c r="B1205" s="8" t="s">
        <v>2607</v>
      </c>
      <c r="C1205" s="8" t="s">
        <v>2607</v>
      </c>
      <c r="D1205" s="28" t="s">
        <v>2608</v>
      </c>
      <c r="E1205" s="12"/>
      <c r="F1205" s="11"/>
      <c r="G1205" s="11" t="s">
        <v>42</v>
      </c>
      <c r="H1205" s="12"/>
      <c r="I1205" s="13">
        <v>29</v>
      </c>
      <c r="J1205" s="14" t="s">
        <v>11</v>
      </c>
    </row>
    <row r="1206" spans="1:10" ht="46.8">
      <c r="A1206" s="7">
        <v>576072</v>
      </c>
      <c r="B1206" s="8" t="s">
        <v>2609</v>
      </c>
      <c r="C1206" s="8" t="s">
        <v>2609</v>
      </c>
      <c r="D1206" s="28" t="s">
        <v>2610</v>
      </c>
      <c r="E1206" s="16" t="s">
        <v>222</v>
      </c>
      <c r="F1206" s="16" t="s">
        <v>14</v>
      </c>
      <c r="G1206" s="12"/>
      <c r="H1206" s="12"/>
      <c r="I1206" s="13">
        <v>21</v>
      </c>
      <c r="J1206" s="14" t="s">
        <v>17</v>
      </c>
    </row>
    <row r="1207" spans="1:10" ht="46.8">
      <c r="A1207" s="7">
        <v>563421</v>
      </c>
      <c r="B1207" s="8" t="s">
        <v>2611</v>
      </c>
      <c r="C1207" s="8" t="s">
        <v>2611</v>
      </c>
      <c r="D1207" s="28" t="s">
        <v>2612</v>
      </c>
      <c r="E1207" s="12"/>
      <c r="F1207" s="16" t="s">
        <v>14</v>
      </c>
      <c r="G1207" s="11" t="s">
        <v>42</v>
      </c>
      <c r="H1207" s="12"/>
      <c r="I1207" s="13">
        <v>36</v>
      </c>
      <c r="J1207" s="14" t="s">
        <v>11</v>
      </c>
    </row>
    <row r="1208" spans="1:10" ht="31.2">
      <c r="A1208" s="62" t="s">
        <v>2613</v>
      </c>
      <c r="B1208" s="8" t="s">
        <v>2614</v>
      </c>
      <c r="C1208" s="8" t="s">
        <v>2614</v>
      </c>
      <c r="D1208" s="28" t="s">
        <v>2615</v>
      </c>
      <c r="E1208" s="12"/>
      <c r="F1208" s="16" t="s">
        <v>14</v>
      </c>
      <c r="G1208" s="11" t="s">
        <v>42</v>
      </c>
      <c r="H1208" s="12"/>
      <c r="I1208" s="13">
        <v>29</v>
      </c>
      <c r="J1208" s="14" t="s">
        <v>11</v>
      </c>
    </row>
    <row r="1209" spans="1:10" ht="46.8">
      <c r="A1209" s="24" t="str">
        <f>HYPERLINK("https://catalog.archives.gov/search?q=M1883&amp;f.level=series&amp;f.recordGroupNoCollectionId=55","Various")</f>
        <v>Various</v>
      </c>
      <c r="B1209" s="8" t="s">
        <v>2616</v>
      </c>
      <c r="C1209" s="8" t="s">
        <v>2616</v>
      </c>
      <c r="D1209" s="20" t="s">
        <v>2617</v>
      </c>
      <c r="E1209" s="11" t="s">
        <v>222</v>
      </c>
      <c r="F1209" s="12"/>
      <c r="G1209" s="12"/>
      <c r="H1209" s="12"/>
      <c r="I1209" s="13">
        <v>55</v>
      </c>
      <c r="J1209" s="14" t="s">
        <v>75</v>
      </c>
    </row>
    <row r="1210" spans="1:10" ht="31.2">
      <c r="A1210" s="7">
        <v>5573655</v>
      </c>
      <c r="B1210" s="8" t="s">
        <v>2618</v>
      </c>
      <c r="C1210" s="8" t="s">
        <v>2618</v>
      </c>
      <c r="D1210" s="28" t="s">
        <v>2619</v>
      </c>
      <c r="E1210" s="12"/>
      <c r="F1210" s="16" t="s">
        <v>14</v>
      </c>
      <c r="G1210" s="11" t="str">
        <f>HYPERLINK("https://www.familysearch.org/search/catalog/2822773?availability=Family%20History%20Library","FamilySearch.org")</f>
        <v>FamilySearch.org</v>
      </c>
      <c r="H1210" s="12"/>
      <c r="I1210" s="13">
        <v>36</v>
      </c>
      <c r="J1210" s="14" t="s">
        <v>17</v>
      </c>
    </row>
    <row r="1211" spans="1:10" ht="62.4">
      <c r="A1211" s="7">
        <v>300398</v>
      </c>
      <c r="B1211" s="8" t="s">
        <v>2620</v>
      </c>
      <c r="C1211" s="8" t="s">
        <v>2620</v>
      </c>
      <c r="D1211" s="9" t="s">
        <v>2621</v>
      </c>
      <c r="E1211" s="11" t="s">
        <v>222</v>
      </c>
      <c r="F1211" s="16" t="s">
        <v>14</v>
      </c>
      <c r="G1211" s="12"/>
      <c r="H1211" s="12"/>
      <c r="I1211" s="13">
        <v>94</v>
      </c>
      <c r="J1211" s="14" t="s">
        <v>11</v>
      </c>
    </row>
    <row r="1212" spans="1:10" ht="31.2">
      <c r="A1212" s="7">
        <v>2124617</v>
      </c>
      <c r="B1212" s="8" t="s">
        <v>2622</v>
      </c>
      <c r="C1212" s="8" t="s">
        <v>2622</v>
      </c>
      <c r="D1212" s="28" t="s">
        <v>2623</v>
      </c>
      <c r="E1212" s="16" t="s">
        <v>222</v>
      </c>
      <c r="F1212" s="12"/>
      <c r="G1212" s="12"/>
      <c r="H1212" s="12"/>
      <c r="I1212" s="13">
        <v>153</v>
      </c>
      <c r="J1212" s="63" t="s">
        <v>11</v>
      </c>
    </row>
    <row r="1213" spans="1:10" ht="46.8">
      <c r="A1213" s="7">
        <v>7820285</v>
      </c>
      <c r="B1213" s="8" t="s">
        <v>2624</v>
      </c>
      <c r="C1213" s="8" t="s">
        <v>2624</v>
      </c>
      <c r="D1213" s="28" t="s">
        <v>2625</v>
      </c>
      <c r="E1213" s="11" t="str">
        <f>HYPERLINK("https://www.fold3.com/title/650/homestead-records-ne","Fold3.com")</f>
        <v>Fold3.com</v>
      </c>
      <c r="F1213" s="12"/>
      <c r="G1213" s="11" t="s">
        <v>1495</v>
      </c>
      <c r="H1213" s="12"/>
      <c r="I1213" s="13">
        <v>49</v>
      </c>
      <c r="J1213" s="14" t="s">
        <v>11</v>
      </c>
    </row>
    <row r="1214" spans="1:10" ht="62.4">
      <c r="A1214" s="7">
        <v>1135881</v>
      </c>
      <c r="B1214" s="8" t="s">
        <v>2626</v>
      </c>
      <c r="C1214" s="8" t="s">
        <v>2626</v>
      </c>
      <c r="D1214" s="15" t="s">
        <v>2627</v>
      </c>
      <c r="E1214" s="12"/>
      <c r="F1214" s="16" t="s">
        <v>14</v>
      </c>
      <c r="G1214" s="11" t="s">
        <v>42</v>
      </c>
      <c r="H1214" s="12"/>
      <c r="I1214" s="13">
        <v>21</v>
      </c>
      <c r="J1214" s="14" t="s">
        <v>11</v>
      </c>
    </row>
    <row r="1215" spans="1:10" ht="46.8">
      <c r="A1215" s="7">
        <v>2570648</v>
      </c>
      <c r="B1215" s="8" t="s">
        <v>2628</v>
      </c>
      <c r="C1215" s="8" t="s">
        <v>2628</v>
      </c>
      <c r="D1215" s="28" t="s">
        <v>2629</v>
      </c>
      <c r="E1215" s="11" t="s">
        <v>222</v>
      </c>
      <c r="F1215" s="12"/>
      <c r="G1215" s="12"/>
      <c r="H1215" s="12"/>
      <c r="I1215" s="13">
        <v>260</v>
      </c>
      <c r="J1215" s="14" t="s">
        <v>11</v>
      </c>
    </row>
    <row r="1216" spans="1:10" ht="78">
      <c r="A1216" s="7" t="s">
        <v>2630</v>
      </c>
      <c r="B1216" s="8" t="s">
        <v>2631</v>
      </c>
      <c r="C1216" s="8" t="s">
        <v>2631</v>
      </c>
      <c r="D1216" s="20" t="s">
        <v>2632</v>
      </c>
      <c r="E1216" s="11" t="s">
        <v>222</v>
      </c>
      <c r="F1216" s="12"/>
      <c r="G1216" s="12"/>
      <c r="H1216" s="12"/>
      <c r="I1216" s="13">
        <v>260</v>
      </c>
      <c r="J1216" s="14" t="s">
        <v>75</v>
      </c>
    </row>
    <row r="1217" spans="1:10" ht="31.2">
      <c r="A1217" s="7" t="s">
        <v>2633</v>
      </c>
      <c r="B1217" s="8" t="s">
        <v>2634</v>
      </c>
      <c r="C1217" s="8" t="s">
        <v>2634</v>
      </c>
      <c r="D1217" s="28" t="s">
        <v>2635</v>
      </c>
      <c r="E1217" s="11" t="s">
        <v>222</v>
      </c>
      <c r="F1217" s="12"/>
      <c r="G1217" s="12"/>
      <c r="H1217" s="12"/>
      <c r="I1217" s="13">
        <v>260</v>
      </c>
      <c r="J1217" s="14" t="s">
        <v>11</v>
      </c>
    </row>
    <row r="1218" spans="1:10" ht="46.8">
      <c r="A1218" s="7">
        <v>4477248</v>
      </c>
      <c r="B1218" s="8" t="s">
        <v>2636</v>
      </c>
      <c r="C1218" s="8" t="s">
        <v>2636</v>
      </c>
      <c r="D1218" s="40" t="s">
        <v>2637</v>
      </c>
      <c r="E1218" s="11" t="s">
        <v>222</v>
      </c>
      <c r="F1218" s="12"/>
      <c r="G1218" s="12"/>
      <c r="H1218" s="12"/>
      <c r="I1218" s="13">
        <v>260</v>
      </c>
      <c r="J1218" s="14" t="s">
        <v>11</v>
      </c>
    </row>
    <row r="1219" spans="1:10" ht="46.8">
      <c r="A1219" s="7" t="s">
        <v>2638</v>
      </c>
      <c r="B1219" s="8" t="s">
        <v>2639</v>
      </c>
      <c r="C1219" s="8" t="s">
        <v>2639</v>
      </c>
      <c r="D1219" s="28" t="s">
        <v>2640</v>
      </c>
      <c r="E1219" s="11" t="s">
        <v>222</v>
      </c>
      <c r="F1219" s="12"/>
      <c r="G1219" s="12"/>
      <c r="H1219" s="12"/>
      <c r="I1219" s="13">
        <v>260</v>
      </c>
      <c r="J1219" s="14" t="s">
        <v>11</v>
      </c>
    </row>
    <row r="1220" spans="1:10" ht="62.4">
      <c r="A1220" s="7" t="s">
        <v>2641</v>
      </c>
      <c r="B1220" s="8" t="s">
        <v>2642</v>
      </c>
      <c r="C1220" s="8" t="s">
        <v>2642</v>
      </c>
      <c r="D1220" s="20" t="s">
        <v>2643</v>
      </c>
      <c r="E1220" s="11" t="s">
        <v>222</v>
      </c>
      <c r="F1220" s="12"/>
      <c r="G1220" s="12"/>
      <c r="H1220" s="12"/>
      <c r="I1220" s="13">
        <v>260</v>
      </c>
      <c r="J1220" s="14" t="s">
        <v>75</v>
      </c>
    </row>
    <row r="1221" spans="1:10" ht="31.2">
      <c r="A1221" s="7">
        <v>4504574</v>
      </c>
      <c r="B1221" s="8" t="s">
        <v>2644</v>
      </c>
      <c r="C1221" s="8" t="s">
        <v>2644</v>
      </c>
      <c r="D1221" s="28" t="s">
        <v>2645</v>
      </c>
      <c r="E1221" s="11" t="s">
        <v>222</v>
      </c>
      <c r="F1221" s="12"/>
      <c r="G1221" s="12"/>
      <c r="H1221" s="12"/>
      <c r="I1221" s="13">
        <v>226</v>
      </c>
      <c r="J1221" s="14" t="s">
        <v>11</v>
      </c>
    </row>
    <row r="1222" spans="1:10" ht="15.6">
      <c r="A1222" s="7">
        <v>581096</v>
      </c>
      <c r="B1222" s="8" t="s">
        <v>2646</v>
      </c>
      <c r="C1222" s="8" t="s">
        <v>2646</v>
      </c>
      <c r="D1222" s="28" t="s">
        <v>2647</v>
      </c>
      <c r="E1222" s="16" t="s">
        <v>222</v>
      </c>
      <c r="F1222" s="12"/>
      <c r="G1222" s="12"/>
      <c r="H1222" s="12"/>
      <c r="I1222" s="13">
        <v>549</v>
      </c>
      <c r="J1222" s="14" t="s">
        <v>11</v>
      </c>
    </row>
    <row r="1223" spans="1:10" ht="31.2">
      <c r="A1223" s="7">
        <v>6203386</v>
      </c>
      <c r="B1223" s="8" t="s">
        <v>2648</v>
      </c>
      <c r="C1223" s="8" t="s">
        <v>2648</v>
      </c>
      <c r="D1223" s="28" t="s">
        <v>2649</v>
      </c>
      <c r="E1223" s="16" t="s">
        <v>222</v>
      </c>
      <c r="F1223" s="12"/>
      <c r="G1223" s="12"/>
      <c r="H1223" s="12"/>
      <c r="I1223" s="13">
        <v>238</v>
      </c>
      <c r="J1223" s="14" t="s">
        <v>11</v>
      </c>
    </row>
    <row r="1224" spans="1:10" ht="46.8">
      <c r="A1224" s="7" t="s">
        <v>2650</v>
      </c>
      <c r="B1224" s="8" t="s">
        <v>2651</v>
      </c>
      <c r="C1224" s="8" t="s">
        <v>2651</v>
      </c>
      <c r="D1224" s="28" t="s">
        <v>2652</v>
      </c>
      <c r="E1224" s="11" t="s">
        <v>222</v>
      </c>
      <c r="F1224" s="12"/>
      <c r="G1224" s="12"/>
      <c r="H1224" s="12"/>
      <c r="I1224" s="13">
        <v>260</v>
      </c>
      <c r="J1224" s="14" t="s">
        <v>11</v>
      </c>
    </row>
    <row r="1225" spans="1:10" ht="46.8">
      <c r="A1225" s="24" t="str">
        <f>HYPERLINK("https://catalog.archives.gov/search?q=M1942&amp;f.level=series&amp;f.recordGroupNoCollectionId=260","Various")</f>
        <v>Various</v>
      </c>
      <c r="B1225" s="8" t="s">
        <v>2653</v>
      </c>
      <c r="C1225" s="8" t="s">
        <v>2653</v>
      </c>
      <c r="D1225" s="28" t="s">
        <v>2654</v>
      </c>
      <c r="E1225" s="11" t="s">
        <v>2655</v>
      </c>
      <c r="F1225" s="12"/>
      <c r="G1225" s="12"/>
      <c r="H1225" s="11" t="s">
        <v>2656</v>
      </c>
      <c r="I1225" s="13">
        <v>260</v>
      </c>
      <c r="J1225" s="14" t="s">
        <v>11</v>
      </c>
    </row>
    <row r="1226" spans="1:10" ht="62.4">
      <c r="A1226" s="7" t="s">
        <v>2657</v>
      </c>
      <c r="B1226" s="8" t="s">
        <v>2658</v>
      </c>
      <c r="C1226" s="8" t="s">
        <v>2658</v>
      </c>
      <c r="D1226" s="28" t="s">
        <v>2659</v>
      </c>
      <c r="E1226" s="11" t="s">
        <v>222</v>
      </c>
      <c r="F1226" s="12"/>
      <c r="G1226" s="12"/>
      <c r="H1226" s="12"/>
      <c r="I1226" s="13">
        <v>260</v>
      </c>
      <c r="J1226" s="14" t="s">
        <v>17</v>
      </c>
    </row>
    <row r="1227" spans="1:10" ht="62.4">
      <c r="A1227" s="24" t="str">
        <f>HYPERLINK("https://catalog.archives.gov/search?q=M1944&amp;f.level=series&amp;f.recordGroupNoCollectionId=239","Various")</f>
        <v>Various</v>
      </c>
      <c r="B1227" s="8" t="s">
        <v>2660</v>
      </c>
      <c r="C1227" s="8" t="s">
        <v>2660</v>
      </c>
      <c r="D1227" s="28" t="s">
        <v>2661</v>
      </c>
      <c r="E1227" s="11" t="s">
        <v>222</v>
      </c>
      <c r="F1227" s="12"/>
      <c r="G1227" s="12"/>
      <c r="H1227" s="12"/>
      <c r="I1227" s="13">
        <v>239</v>
      </c>
      <c r="J1227" s="14" t="s">
        <v>17</v>
      </c>
    </row>
    <row r="1228" spans="1:10" ht="46.8">
      <c r="A1228" s="24" t="str">
        <f>HYPERLINK("https://catalog.archives.gov/search?q=M1946&amp;f.level=series&amp;f.recordGroupNoCollectionId=260","Various")</f>
        <v>Various</v>
      </c>
      <c r="B1228" s="8" t="s">
        <v>2662</v>
      </c>
      <c r="C1228" s="8" t="s">
        <v>2662</v>
      </c>
      <c r="D1228" s="28" t="s">
        <v>2663</v>
      </c>
      <c r="E1228" s="11" t="str">
        <f>HYPERLINK("https://www.fold3.com/search?keywords=M1946&amp;general.title.provider.id=1:The+National+Archives&amp;military.conflict=World+War+II&amp;general.title.content.doc-type=PUBLICATION:Publication","Fold3.com")</f>
        <v>Fold3.com</v>
      </c>
      <c r="F1228" s="12"/>
      <c r="G1228" s="11"/>
      <c r="H1228" s="11"/>
      <c r="I1228" s="13">
        <v>260</v>
      </c>
      <c r="J1228" s="14" t="s">
        <v>11</v>
      </c>
    </row>
    <row r="1229" spans="1:10" ht="46.8">
      <c r="A1229" s="24" t="str">
        <f>HYPERLINK("https://catalog.archives.gov/search?q=M1947&amp;f.level=series&amp;f.recordGroupNoCollectionId=260","Various")</f>
        <v>Various</v>
      </c>
      <c r="B1229" s="8" t="s">
        <v>2664</v>
      </c>
      <c r="C1229" s="8" t="s">
        <v>2664</v>
      </c>
      <c r="D1229" s="28" t="s">
        <v>2665</v>
      </c>
      <c r="E1229" s="11" t="s">
        <v>2666</v>
      </c>
      <c r="F1229" s="12"/>
      <c r="G1229" s="12"/>
      <c r="H1229" s="11" t="s">
        <v>2667</v>
      </c>
      <c r="I1229" s="13">
        <v>260</v>
      </c>
      <c r="J1229" s="14" t="s">
        <v>11</v>
      </c>
    </row>
    <row r="1230" spans="1:10" ht="62.4">
      <c r="A1230" s="7" t="s">
        <v>2668</v>
      </c>
      <c r="B1230" s="8" t="s">
        <v>2669</v>
      </c>
      <c r="C1230" s="8" t="s">
        <v>2669</v>
      </c>
      <c r="D1230" s="28" t="s">
        <v>2670</v>
      </c>
      <c r="E1230" s="11" t="str">
        <f>HYPERLINK("https://www.fold3.com/search?keywords=M1948&amp;general.title.provider.id=1:The+National+Archives&amp;military.conflict=World+War+II&amp;general.title.content.doc-type=PUBLICATION:Publication","Fold3.com")</f>
        <v>Fold3.com</v>
      </c>
      <c r="F1230" s="12"/>
      <c r="G1230" s="12"/>
      <c r="H1230" s="11"/>
      <c r="I1230" s="13">
        <v>260</v>
      </c>
      <c r="J1230" s="14" t="s">
        <v>17</v>
      </c>
    </row>
    <row r="1231" spans="1:10" ht="46.8">
      <c r="A1231" s="24" t="str">
        <f>HYPERLINK("https://catalog.archives.gov/search?q=M1948&amp;f.level=series&amp;f.recordGroupNoCollectionId=260","Various")</f>
        <v>Various</v>
      </c>
      <c r="B1231" s="8" t="s">
        <v>2671</v>
      </c>
      <c r="C1231" s="8" t="s">
        <v>2671</v>
      </c>
      <c r="D1231" s="28" t="s">
        <v>2672</v>
      </c>
      <c r="E1231" s="11" t="s">
        <v>222</v>
      </c>
      <c r="F1231" s="12"/>
      <c r="G1231" s="12"/>
      <c r="H1231" s="12"/>
      <c r="I1231" s="13">
        <v>260</v>
      </c>
      <c r="J1231" s="14" t="s">
        <v>11</v>
      </c>
    </row>
    <row r="1232" spans="1:10" ht="31.2">
      <c r="A1232" s="7">
        <v>4486701</v>
      </c>
      <c r="B1232" s="8" t="s">
        <v>2673</v>
      </c>
      <c r="C1232" s="8" t="s">
        <v>2673</v>
      </c>
      <c r="D1232" s="20" t="s">
        <v>2674</v>
      </c>
      <c r="E1232" s="11" t="str">
        <f>HYPERLINK("https://www.fold3.com/title/107/naturalization-index-wwi-soldiers","Fold3.com")</f>
        <v>Fold3.com</v>
      </c>
      <c r="F1232" s="16" t="s">
        <v>14</v>
      </c>
      <c r="G1232" s="11" t="s">
        <v>42</v>
      </c>
      <c r="H1232" s="12"/>
      <c r="I1232" s="13">
        <v>85</v>
      </c>
      <c r="J1232" s="14" t="s">
        <v>75</v>
      </c>
    </row>
    <row r="1233" spans="1:10" ht="46.8">
      <c r="A1233" s="7">
        <v>2363711</v>
      </c>
      <c r="B1233" s="8" t="s">
        <v>2675</v>
      </c>
      <c r="C1233" s="8" t="s">
        <v>2675</v>
      </c>
      <c r="D1233" s="41" t="str">
        <f>HYPERLINK("https://catalog.archives.gov/search?q=*:*&amp;f.ancestorNaIds=2363711&amp;sort=naIdSort%20asc","Weekly Returns of Enlistments at Naval Rendezvous (""Enlistment Rendezvous"") Jan. 6, 1855-Aug. 8, 1891")</f>
        <v>Weekly Returns of Enlistments at Naval Rendezvous ("Enlistment Rendezvous") Jan. 6, 1855-Aug. 8, 1891</v>
      </c>
      <c r="E1233" s="11" t="s">
        <v>222</v>
      </c>
      <c r="F1233" s="12"/>
      <c r="G1233" s="11" t="s">
        <v>42</v>
      </c>
      <c r="H1233" s="12"/>
      <c r="I1233" s="13">
        <v>24</v>
      </c>
      <c r="J1233" s="14" t="s">
        <v>11</v>
      </c>
    </row>
    <row r="1234" spans="1:10" ht="46.8">
      <c r="A1234" s="7">
        <v>4335265</v>
      </c>
      <c r="B1234" s="8" t="s">
        <v>2676</v>
      </c>
      <c r="C1234" s="8" t="s">
        <v>2676</v>
      </c>
      <c r="D1234" s="20" t="s">
        <v>2677</v>
      </c>
      <c r="E1234" s="12"/>
      <c r="F1234" s="16" t="s">
        <v>14</v>
      </c>
      <c r="G1234" s="11" t="str">
        <f>HYPERLINK("https://www.familysearch.org/search/catalog/2822770?availability=Family%20History%20Library","FamilySearch.org")</f>
        <v>FamilySearch.org</v>
      </c>
      <c r="H1234" s="12"/>
      <c r="I1234" s="13">
        <v>85</v>
      </c>
      <c r="J1234" s="14" t="s">
        <v>75</v>
      </c>
    </row>
    <row r="1235" spans="1:10" ht="62.4">
      <c r="A1235" s="7">
        <v>300398</v>
      </c>
      <c r="B1235" s="8" t="s">
        <v>2678</v>
      </c>
      <c r="C1235" s="8" t="s">
        <v>2678</v>
      </c>
      <c r="D1235" s="20" t="s">
        <v>2679</v>
      </c>
      <c r="E1235" s="11" t="str">
        <f>HYPERLINK("https://www.fold3.com/title/48/civil-war-soldiers-union-dakota","Fold3.com")</f>
        <v>Fold3.com</v>
      </c>
      <c r="F1235" s="16" t="s">
        <v>14</v>
      </c>
      <c r="G1235" s="11" t="s">
        <v>42</v>
      </c>
      <c r="H1235" s="12"/>
      <c r="I1235" s="13">
        <v>94</v>
      </c>
      <c r="J1235" s="14" t="s">
        <v>75</v>
      </c>
    </row>
    <row r="1236" spans="1:10" ht="46.8">
      <c r="A1236" s="7">
        <v>300398</v>
      </c>
      <c r="B1236" s="8" t="s">
        <v>2680</v>
      </c>
      <c r="C1236" s="8" t="s">
        <v>2680</v>
      </c>
      <c r="D1236" s="9" t="s">
        <v>2681</v>
      </c>
      <c r="E1236" s="16" t="s">
        <v>222</v>
      </c>
      <c r="F1236" s="16" t="s">
        <v>14</v>
      </c>
      <c r="G1236" s="11" t="s">
        <v>42</v>
      </c>
      <c r="H1236" s="12"/>
      <c r="I1236" s="13">
        <v>94</v>
      </c>
      <c r="J1236" s="14" t="s">
        <v>11</v>
      </c>
    </row>
    <row r="1237" spans="1:10" ht="46.8">
      <c r="A1237" s="7">
        <v>575701</v>
      </c>
      <c r="B1237" s="8" t="s">
        <v>2682</v>
      </c>
      <c r="C1237" s="8" t="s">
        <v>2682</v>
      </c>
      <c r="D1237" s="20" t="s">
        <v>2683</v>
      </c>
      <c r="E1237" s="16" t="s">
        <v>222</v>
      </c>
      <c r="F1237" s="11" t="s">
        <v>14</v>
      </c>
      <c r="G1237" s="17" t="s">
        <v>42</v>
      </c>
      <c r="H1237" s="12"/>
      <c r="I1237" s="13">
        <v>21</v>
      </c>
      <c r="J1237" s="14" t="s">
        <v>75</v>
      </c>
    </row>
    <row r="1238" spans="1:10" ht="46.8">
      <c r="A1238" s="7">
        <v>4486821</v>
      </c>
      <c r="B1238" s="8" t="s">
        <v>2684</v>
      </c>
      <c r="C1238" s="8" t="s">
        <v>2684</v>
      </c>
      <c r="D1238" s="28" t="s">
        <v>2685</v>
      </c>
      <c r="E1238" s="12"/>
      <c r="F1238" s="16" t="s">
        <v>14</v>
      </c>
      <c r="G1238" s="11" t="s">
        <v>42</v>
      </c>
      <c r="H1238" s="12"/>
      <c r="I1238" s="13">
        <v>85</v>
      </c>
      <c r="J1238" s="14" t="s">
        <v>11</v>
      </c>
    </row>
    <row r="1239" spans="1:10" ht="62.4">
      <c r="A1239" s="7">
        <v>300398</v>
      </c>
      <c r="B1239" s="8" t="s">
        <v>2686</v>
      </c>
      <c r="C1239" s="8" t="s">
        <v>2686</v>
      </c>
      <c r="D1239" s="9" t="s">
        <v>2687</v>
      </c>
      <c r="E1239" s="11" t="s">
        <v>222</v>
      </c>
      <c r="F1239" s="16" t="s">
        <v>14</v>
      </c>
      <c r="G1239" s="12"/>
      <c r="H1239" s="12"/>
      <c r="I1239" s="13">
        <v>94</v>
      </c>
      <c r="J1239" s="14" t="s">
        <v>11</v>
      </c>
    </row>
    <row r="1240" spans="1:10" ht="62.4">
      <c r="A1240" s="7">
        <v>300398</v>
      </c>
      <c r="B1240" s="8" t="s">
        <v>2688</v>
      </c>
      <c r="C1240" s="8" t="s">
        <v>2688</v>
      </c>
      <c r="D1240" s="9" t="s">
        <v>2689</v>
      </c>
      <c r="E1240" s="16" t="s">
        <v>222</v>
      </c>
      <c r="F1240" s="16" t="s">
        <v>14</v>
      </c>
      <c r="G1240" s="12"/>
      <c r="H1240" s="12"/>
      <c r="I1240" s="13">
        <v>94</v>
      </c>
      <c r="J1240" s="14" t="s">
        <v>11</v>
      </c>
    </row>
    <row r="1241" spans="1:10" ht="62.4">
      <c r="A1241" s="7">
        <v>300398</v>
      </c>
      <c r="B1241" s="8" t="s">
        <v>2690</v>
      </c>
      <c r="C1241" s="8" t="s">
        <v>2690</v>
      </c>
      <c r="D1241" s="9" t="s">
        <v>2691</v>
      </c>
      <c r="E1241" s="16" t="s">
        <v>222</v>
      </c>
      <c r="F1241" s="16" t="s">
        <v>14</v>
      </c>
      <c r="G1241" s="12"/>
      <c r="H1241" s="12"/>
      <c r="I1241" s="13">
        <v>94</v>
      </c>
      <c r="J1241" s="14" t="s">
        <v>11</v>
      </c>
    </row>
    <row r="1242" spans="1:10" ht="46.8">
      <c r="A1242" s="7">
        <v>1127790</v>
      </c>
      <c r="B1242" s="8" t="s">
        <v>2692</v>
      </c>
      <c r="C1242" s="8" t="s">
        <v>2692</v>
      </c>
      <c r="D1242" s="28" t="s">
        <v>2693</v>
      </c>
      <c r="E1242" s="16" t="s">
        <v>222</v>
      </c>
      <c r="F1242" s="16" t="s">
        <v>14</v>
      </c>
      <c r="G1242" s="12"/>
      <c r="H1242" s="12"/>
      <c r="I1242" s="13">
        <v>21</v>
      </c>
      <c r="J1242" s="14" t="s">
        <v>11</v>
      </c>
    </row>
    <row r="1243" spans="1:10" ht="62.4">
      <c r="A1243" s="7">
        <v>286181</v>
      </c>
      <c r="B1243" s="8" t="s">
        <v>2694</v>
      </c>
      <c r="C1243" s="8" t="s">
        <v>2694</v>
      </c>
      <c r="D1243" s="28" t="s">
        <v>2695</v>
      </c>
      <c r="E1243" s="12"/>
      <c r="F1243" s="16" t="s">
        <v>14</v>
      </c>
      <c r="G1243" s="12"/>
      <c r="H1243" s="12"/>
      <c r="I1243" s="13">
        <v>118</v>
      </c>
      <c r="J1243" s="14" t="s">
        <v>11</v>
      </c>
    </row>
    <row r="1244" spans="1:10" ht="62.4">
      <c r="A1244" s="7">
        <v>300398</v>
      </c>
      <c r="B1244" s="8" t="s">
        <v>2696</v>
      </c>
      <c r="C1244" s="8" t="s">
        <v>2696</v>
      </c>
      <c r="D1244" s="9" t="s">
        <v>2697</v>
      </c>
      <c r="E1244" s="16" t="s">
        <v>222</v>
      </c>
      <c r="F1244" s="16" t="s">
        <v>14</v>
      </c>
      <c r="G1244" s="12"/>
      <c r="H1244" s="12"/>
      <c r="I1244" s="13">
        <v>94</v>
      </c>
      <c r="J1244" s="14" t="s">
        <v>11</v>
      </c>
    </row>
    <row r="1245" spans="1:10" ht="46.8">
      <c r="A1245" s="7">
        <v>300398</v>
      </c>
      <c r="B1245" s="8" t="s">
        <v>2698</v>
      </c>
      <c r="C1245" s="8" t="s">
        <v>2698</v>
      </c>
      <c r="D1245" s="9" t="s">
        <v>2699</v>
      </c>
      <c r="E1245" s="16" t="s">
        <v>222</v>
      </c>
      <c r="F1245" s="16" t="s">
        <v>14</v>
      </c>
      <c r="G1245" s="11" t="s">
        <v>42</v>
      </c>
      <c r="H1245" s="12"/>
      <c r="I1245" s="13">
        <v>94</v>
      </c>
      <c r="J1245" s="14" t="s">
        <v>11</v>
      </c>
    </row>
    <row r="1246" spans="1:10" ht="46.8">
      <c r="A1246" s="7">
        <v>122157682</v>
      </c>
      <c r="B1246" s="8" t="s">
        <v>2700</v>
      </c>
      <c r="C1246" s="8" t="s">
        <v>2700</v>
      </c>
      <c r="D1246" s="28" t="s">
        <v>2701</v>
      </c>
      <c r="E1246" s="12"/>
      <c r="F1246" s="16" t="s">
        <v>14</v>
      </c>
      <c r="G1246" s="12"/>
      <c r="H1246" s="12"/>
      <c r="I1246" s="13">
        <v>85</v>
      </c>
      <c r="J1246" s="14" t="s">
        <v>11</v>
      </c>
    </row>
    <row r="1247" spans="1:10" ht="62.4">
      <c r="A1247" s="7">
        <v>301668</v>
      </c>
      <c r="B1247" s="8" t="s">
        <v>2702</v>
      </c>
      <c r="C1247" s="8" t="s">
        <v>2702</v>
      </c>
      <c r="D1247" s="28" t="s">
        <v>2703</v>
      </c>
      <c r="E1247" s="16" t="s">
        <v>222</v>
      </c>
      <c r="F1247" s="12"/>
      <c r="G1247" s="12"/>
      <c r="H1247" s="12"/>
      <c r="I1247" s="13">
        <v>267</v>
      </c>
      <c r="J1247" s="14" t="s">
        <v>11</v>
      </c>
    </row>
    <row r="1248" spans="1:10" ht="46.8">
      <c r="A1248" s="24" t="str">
        <f>HYPERLINK("https://catalog.archives.gov/search?q=M2029&amp;f.level=series&amp;f.recordGroupNoCollectionId=105","Various")</f>
        <v>Various</v>
      </c>
      <c r="B1248" s="8" t="s">
        <v>2704</v>
      </c>
      <c r="C1248" s="8" t="s">
        <v>2704</v>
      </c>
      <c r="D1248" s="20" t="s">
        <v>2705</v>
      </c>
      <c r="E1248" s="12"/>
      <c r="F1248" s="16" t="s">
        <v>14</v>
      </c>
      <c r="G1248" s="11" t="s">
        <v>42</v>
      </c>
      <c r="H1248" s="12"/>
      <c r="I1248" s="13">
        <v>105</v>
      </c>
      <c r="J1248" s="14" t="s">
        <v>75</v>
      </c>
    </row>
    <row r="1249" spans="1:10" ht="46.8">
      <c r="A1249" s="7">
        <v>4532519</v>
      </c>
      <c r="B1249" s="8" t="s">
        <v>2706</v>
      </c>
      <c r="C1249" s="8" t="s">
        <v>2706</v>
      </c>
      <c r="D1249" s="20" t="s">
        <v>2707</v>
      </c>
      <c r="E1249" s="12"/>
      <c r="F1249" s="16" t="s">
        <v>14</v>
      </c>
      <c r="G1249" s="11" t="s">
        <v>42</v>
      </c>
      <c r="H1249" s="12"/>
      <c r="I1249" s="13">
        <v>85</v>
      </c>
      <c r="J1249" s="14" t="s">
        <v>75</v>
      </c>
    </row>
    <row r="1250" spans="1:10" ht="31.2">
      <c r="A1250" s="7">
        <v>566157</v>
      </c>
      <c r="B1250" s="8" t="s">
        <v>2708</v>
      </c>
      <c r="C1250" s="8" t="s">
        <v>2708</v>
      </c>
      <c r="D1250" s="28" t="s">
        <v>2709</v>
      </c>
      <c r="E1250" s="11" t="str">
        <f>HYPERLINK("https://www.fold3.com/title/7/southern-claims-approved-alabama","Fold3.com")</f>
        <v>Fold3.com</v>
      </c>
      <c r="F1250" s="16" t="s">
        <v>14</v>
      </c>
      <c r="G1250" s="12"/>
      <c r="H1250" s="12"/>
      <c r="I1250" s="13">
        <v>217</v>
      </c>
      <c r="J1250" s="14" t="s">
        <v>11</v>
      </c>
    </row>
    <row r="1251" spans="1:10" ht="31.2">
      <c r="A1251" s="7">
        <v>605894</v>
      </c>
      <c r="B1251" s="8" t="s">
        <v>2710</v>
      </c>
      <c r="C1251" s="8" t="s">
        <v>2710</v>
      </c>
      <c r="D1251" s="28" t="s">
        <v>2711</v>
      </c>
      <c r="E1251" s="11" t="s">
        <v>222</v>
      </c>
      <c r="F1251" s="12"/>
      <c r="G1251" s="12"/>
      <c r="H1251" s="12"/>
      <c r="I1251" s="13">
        <v>217</v>
      </c>
      <c r="J1251" s="14" t="s">
        <v>11</v>
      </c>
    </row>
    <row r="1252" spans="1:10" ht="46.8">
      <c r="A1252" s="7">
        <v>3506106</v>
      </c>
      <c r="B1252" s="8" t="s">
        <v>2712</v>
      </c>
      <c r="C1252" s="8" t="s">
        <v>2712</v>
      </c>
      <c r="D1252" s="40" t="s">
        <v>2713</v>
      </c>
      <c r="E1252" s="12"/>
      <c r="F1252" s="16" t="s">
        <v>14</v>
      </c>
      <c r="G1252" s="11" t="s">
        <v>42</v>
      </c>
      <c r="H1252" s="12"/>
      <c r="I1252" s="13">
        <v>21</v>
      </c>
      <c r="J1252" s="14" t="s">
        <v>17</v>
      </c>
    </row>
    <row r="1253" spans="1:10" ht="31.2">
      <c r="A1253" s="7">
        <v>566157</v>
      </c>
      <c r="B1253" s="8" t="s">
        <v>2714</v>
      </c>
      <c r="C1253" s="8" t="s">
        <v>2714</v>
      </c>
      <c r="D1253" s="28" t="s">
        <v>2715</v>
      </c>
      <c r="E1253" s="11" t="str">
        <f>HYPERLINK("https://www.fold3.com/title/9/southern-claims-approved-virginia","Fold3.com")</f>
        <v>Fold3.com</v>
      </c>
      <c r="F1253" s="16" t="s">
        <v>14</v>
      </c>
      <c r="G1253" s="11" t="s">
        <v>42</v>
      </c>
      <c r="H1253" s="12"/>
      <c r="I1253" s="13">
        <v>217</v>
      </c>
      <c r="J1253" s="14" t="s">
        <v>11</v>
      </c>
    </row>
    <row r="1254" spans="1:10" ht="46.8">
      <c r="A1254" s="7">
        <v>5757071</v>
      </c>
      <c r="B1254" s="8" t="s">
        <v>2716</v>
      </c>
      <c r="C1254" s="8" t="s">
        <v>2716</v>
      </c>
      <c r="D1254" s="20" t="s">
        <v>2717</v>
      </c>
      <c r="E1254" s="12"/>
      <c r="F1254" s="11" t="str">
        <f>HYPERLINK("https://search.ancestryinstitution.com/aird/search/db.aspx?dbid=8758","Ancestry.com")</f>
        <v>Ancestry.com</v>
      </c>
      <c r="G1254" s="11" t="str">
        <f>HYPERLINK("https://www.familysearch.org/search/catalog/2822769?availability=Family%20History%20Library","FamilySearch.org")</f>
        <v>FamilySearch.org</v>
      </c>
      <c r="H1254" s="12"/>
      <c r="I1254" s="13">
        <v>36</v>
      </c>
      <c r="J1254" s="14" t="s">
        <v>75</v>
      </c>
    </row>
    <row r="1255" spans="1:10" ht="46.8">
      <c r="A1255" s="7">
        <v>1103570</v>
      </c>
      <c r="B1255" s="8" t="s">
        <v>2718</v>
      </c>
      <c r="C1255" s="8" t="s">
        <v>2718</v>
      </c>
      <c r="D1255" s="40" t="s">
        <v>2719</v>
      </c>
      <c r="E1255" s="12"/>
      <c r="F1255" s="16" t="s">
        <v>14</v>
      </c>
      <c r="G1255" s="12"/>
      <c r="H1255" s="12"/>
      <c r="I1255" s="13">
        <v>15</v>
      </c>
      <c r="J1255" s="14" t="s">
        <v>11</v>
      </c>
    </row>
    <row r="1256" spans="1:10" ht="31.2">
      <c r="A1256" s="7">
        <v>596118</v>
      </c>
      <c r="B1256" s="8" t="s">
        <v>2720</v>
      </c>
      <c r="C1256" s="8" t="s">
        <v>2720</v>
      </c>
      <c r="D1256" s="20" t="s">
        <v>2721</v>
      </c>
      <c r="E1256" s="12"/>
      <c r="F1256" s="12"/>
      <c r="G1256" s="11" t="s">
        <v>42</v>
      </c>
      <c r="H1256" s="12"/>
      <c r="I1256" s="13">
        <v>92</v>
      </c>
      <c r="J1256" s="14" t="s">
        <v>75</v>
      </c>
    </row>
    <row r="1257" spans="1:10" ht="31.2">
      <c r="A1257" s="21">
        <v>5716942</v>
      </c>
      <c r="B1257" s="8" t="s">
        <v>2722</v>
      </c>
      <c r="C1257" s="8" t="s">
        <v>2722</v>
      </c>
      <c r="D1257" s="41" t="str">
        <f>HYPERLINK("https://catalog.archives.gov/search?q=*:*&amp;f.ancestorNaIds=5716942&amp;sort=naIdSort%20asc","Lists of Passengers Departing From New Orleans, Louisiana, 1867-1871")</f>
        <v>Lists of Passengers Departing From New Orleans, Louisiana, 1867-1871</v>
      </c>
      <c r="E1257" s="12"/>
      <c r="F1257" s="16" t="s">
        <v>14</v>
      </c>
      <c r="G1257" s="11" t="s">
        <v>42</v>
      </c>
      <c r="H1257" s="12"/>
      <c r="I1257" s="13">
        <v>36</v>
      </c>
      <c r="J1257" s="14" t="s">
        <v>11</v>
      </c>
    </row>
    <row r="1258" spans="1:10" ht="15.6">
      <c r="A1258" s="7">
        <v>5821667</v>
      </c>
      <c r="B1258" s="8" t="s">
        <v>2723</v>
      </c>
      <c r="C1258" s="8" t="s">
        <v>2723</v>
      </c>
      <c r="D1258" s="28" t="s">
        <v>2724</v>
      </c>
      <c r="E1258" s="11" t="s">
        <v>222</v>
      </c>
      <c r="F1258" s="11"/>
      <c r="G1258" s="12"/>
      <c r="H1258" s="12"/>
      <c r="I1258" s="13">
        <v>498</v>
      </c>
      <c r="J1258" s="14" t="s">
        <v>17</v>
      </c>
    </row>
    <row r="1259" spans="1:10" ht="15.6">
      <c r="A1259" s="21">
        <v>594996</v>
      </c>
      <c r="B1259" s="8" t="s">
        <v>252</v>
      </c>
      <c r="C1259" s="8" t="s">
        <v>252</v>
      </c>
      <c r="D1259" s="28" t="s">
        <v>2725</v>
      </c>
      <c r="E1259" s="22" t="s">
        <v>222</v>
      </c>
      <c r="F1259" s="12"/>
      <c r="G1259" s="12"/>
      <c r="H1259" s="12"/>
      <c r="I1259" s="25">
        <v>24</v>
      </c>
      <c r="J1259" s="14" t="s">
        <v>11</v>
      </c>
    </row>
    <row r="1260" spans="1:10" ht="31.2">
      <c r="A1260" s="21">
        <v>594996</v>
      </c>
      <c r="B1260" s="8" t="s">
        <v>252</v>
      </c>
      <c r="C1260" s="8" t="s">
        <v>252</v>
      </c>
      <c r="D1260" s="28" t="s">
        <v>2726</v>
      </c>
      <c r="E1260" s="12"/>
      <c r="F1260" s="22" t="s">
        <v>14</v>
      </c>
      <c r="G1260" s="12"/>
      <c r="H1260" s="12"/>
      <c r="I1260" s="25">
        <v>24</v>
      </c>
      <c r="J1260" s="14" t="s">
        <v>17</v>
      </c>
    </row>
    <row r="1261" spans="1:10" ht="46.8">
      <c r="A1261" s="21">
        <v>601767</v>
      </c>
      <c r="B1261" s="64" t="s">
        <v>252</v>
      </c>
      <c r="C1261" s="64" t="s">
        <v>252</v>
      </c>
      <c r="D1261" s="41" t="str">
        <f>HYPERLINK("https://catalog.archives.gov/search?q=Fold3&amp;f.ancestorNaIds=601767","Muster Rolls and Personnel Diaries of US Navy Ships, Stations, and Other Naval Activities, 1949-1971")</f>
        <v>Muster Rolls and Personnel Diaries of US Navy Ships, Stations, and Other Naval Activities, 1949-1971</v>
      </c>
      <c r="E1261" s="11" t="s">
        <v>222</v>
      </c>
      <c r="F1261" s="12"/>
      <c r="G1261" s="12"/>
      <c r="H1261" s="12"/>
      <c r="I1261" s="64">
        <v>24</v>
      </c>
      <c r="J1261" s="65" t="s">
        <v>17</v>
      </c>
    </row>
    <row r="1262" spans="1:10" ht="46.8">
      <c r="A1262" s="21">
        <v>603333</v>
      </c>
      <c r="B1262" s="8" t="s">
        <v>2727</v>
      </c>
      <c r="C1262" s="8" t="s">
        <v>2727</v>
      </c>
      <c r="D1262" s="20" t="s">
        <v>2728</v>
      </c>
      <c r="E1262" s="12"/>
      <c r="F1262" s="22" t="s">
        <v>14</v>
      </c>
      <c r="G1262" s="12"/>
      <c r="H1262" s="12"/>
      <c r="I1262" s="25">
        <v>38</v>
      </c>
      <c r="J1262" s="14" t="s">
        <v>75</v>
      </c>
    </row>
    <row r="1263" spans="1:10" ht="31.2">
      <c r="A1263" s="7">
        <v>7284594</v>
      </c>
      <c r="B1263" s="8" t="s">
        <v>254</v>
      </c>
      <c r="C1263" s="8" t="s">
        <v>254</v>
      </c>
      <c r="D1263" s="28" t="s">
        <v>2729</v>
      </c>
      <c r="E1263" s="11"/>
      <c r="F1263" s="12"/>
      <c r="G1263" s="32" t="s">
        <v>42</v>
      </c>
      <c r="H1263" s="12"/>
      <c r="I1263" s="13">
        <v>21</v>
      </c>
      <c r="J1263" s="14" t="s">
        <v>11</v>
      </c>
    </row>
    <row r="1264" spans="1:10" ht="46.8">
      <c r="A1264" s="21">
        <v>201532</v>
      </c>
      <c r="B1264" s="8" t="s">
        <v>254</v>
      </c>
      <c r="C1264" s="8" t="s">
        <v>254</v>
      </c>
      <c r="D1264" s="20" t="s">
        <v>2730</v>
      </c>
      <c r="E1264" s="12"/>
      <c r="F1264" s="22" t="s">
        <v>14</v>
      </c>
      <c r="G1264" s="12"/>
      <c r="H1264" s="12"/>
      <c r="I1264" s="25">
        <v>51</v>
      </c>
      <c r="J1264" s="14" t="s">
        <v>75</v>
      </c>
    </row>
    <row r="1265" spans="1:10" ht="46.8">
      <c r="A1265" s="21">
        <v>279276</v>
      </c>
      <c r="B1265" s="8" t="s">
        <v>254</v>
      </c>
      <c r="C1265" s="8" t="s">
        <v>254</v>
      </c>
      <c r="D1265" s="20" t="s">
        <v>2731</v>
      </c>
      <c r="E1265" s="12"/>
      <c r="F1265" s="22" t="s">
        <v>14</v>
      </c>
      <c r="G1265" s="12"/>
      <c r="H1265" s="12"/>
      <c r="I1265" s="25">
        <v>21</v>
      </c>
      <c r="J1265" s="14" t="s">
        <v>75</v>
      </c>
    </row>
    <row r="1266" spans="1:10" ht="31.2">
      <c r="A1266" s="8">
        <v>292683</v>
      </c>
      <c r="B1266" s="8" t="s">
        <v>254</v>
      </c>
      <c r="C1266" s="8" t="s">
        <v>254</v>
      </c>
      <c r="D1266" s="30" t="s">
        <v>2732</v>
      </c>
      <c r="E1266" s="12"/>
      <c r="F1266" s="12"/>
      <c r="G1266" s="12"/>
      <c r="H1266" s="66" t="s">
        <v>2733</v>
      </c>
      <c r="I1266" s="8">
        <v>21</v>
      </c>
      <c r="J1266" s="14" t="s">
        <v>75</v>
      </c>
    </row>
    <row r="1267" spans="1:10" ht="62.4">
      <c r="A1267" s="8">
        <v>296445</v>
      </c>
      <c r="B1267" s="8" t="s">
        <v>254</v>
      </c>
      <c r="C1267" s="8" t="s">
        <v>254</v>
      </c>
      <c r="D1267" s="45" t="str">
        <f>HYPERLINK("https://catalog.archives.gov/search?q=*:*&amp;f.parentNaId=296445&amp;f.level=fileUnit&amp;sort=naIdSort%20asc&amp;f.oldScope=online","Immigration Arrival Investigation Case Files, 1884 - 1944")</f>
        <v>Immigration Arrival Investigation Case Files, 1884 - 1944</v>
      </c>
      <c r="E1267" s="12"/>
      <c r="F1267" s="12"/>
      <c r="G1267" s="12"/>
      <c r="H1267" s="66" t="s">
        <v>2734</v>
      </c>
      <c r="I1267" s="8">
        <v>85</v>
      </c>
      <c r="J1267" s="7" t="s">
        <v>11</v>
      </c>
    </row>
    <row r="1268" spans="1:10" ht="62.4">
      <c r="A1268" s="21">
        <v>300020</v>
      </c>
      <c r="B1268" s="8" t="s">
        <v>254</v>
      </c>
      <c r="C1268" s="8" t="s">
        <v>254</v>
      </c>
      <c r="D1268" s="41" t="s">
        <v>2735</v>
      </c>
      <c r="E1268" s="27" t="s">
        <v>222</v>
      </c>
      <c r="F1268" s="12"/>
      <c r="G1268" s="27" t="s">
        <v>42</v>
      </c>
      <c r="H1268" s="12"/>
      <c r="I1268" s="25">
        <v>15</v>
      </c>
      <c r="J1268" s="14" t="s">
        <v>17</v>
      </c>
    </row>
    <row r="1269" spans="1:10" ht="62.4">
      <c r="A1269" s="67">
        <v>300398</v>
      </c>
      <c r="B1269" s="48" t="s">
        <v>254</v>
      </c>
      <c r="C1269" s="48" t="s">
        <v>254</v>
      </c>
      <c r="D1269" s="15" t="s">
        <v>2736</v>
      </c>
      <c r="E1269" s="27" t="s">
        <v>222</v>
      </c>
      <c r="F1269" s="12"/>
      <c r="G1269" s="12"/>
      <c r="H1269" s="12"/>
      <c r="I1269" s="25">
        <v>94</v>
      </c>
      <c r="J1269" s="14" t="s">
        <v>17</v>
      </c>
    </row>
    <row r="1270" spans="1:10" ht="46.8">
      <c r="A1270" s="67">
        <v>300398</v>
      </c>
      <c r="B1270" s="48" t="s">
        <v>254</v>
      </c>
      <c r="C1270" s="48" t="s">
        <v>254</v>
      </c>
      <c r="D1270" s="28" t="s">
        <v>2737</v>
      </c>
      <c r="E1270" s="27" t="s">
        <v>222</v>
      </c>
      <c r="F1270" s="12"/>
      <c r="G1270" s="12"/>
      <c r="H1270" s="12"/>
      <c r="I1270" s="25">
        <v>94</v>
      </c>
      <c r="J1270" s="14" t="s">
        <v>17</v>
      </c>
    </row>
    <row r="1271" spans="1:10" ht="62.4">
      <c r="A1271" s="67">
        <v>300398</v>
      </c>
      <c r="B1271" s="48" t="s">
        <v>254</v>
      </c>
      <c r="C1271" s="48" t="s">
        <v>254</v>
      </c>
      <c r="D1271" s="41" t="str">
        <f>HYPERLINK("https://catalog.archives.gov/search?q=pioneer%20corps&amp;f.ancestorNaIds=300398","Compiled Military Service Records of Volunteer Union Soldiers Who Served the United States Colored Troops: Pioneer Corps, 1st Division, 16 Army Corps")</f>
        <v>Compiled Military Service Records of Volunteer Union Soldiers Who Served the United States Colored Troops: Pioneer Corps, 1st Division, 16 Army Corps</v>
      </c>
      <c r="E1271" s="27" t="s">
        <v>222</v>
      </c>
      <c r="F1271" s="12"/>
      <c r="G1271" s="12"/>
      <c r="H1271" s="12"/>
      <c r="I1271" s="25">
        <v>94</v>
      </c>
      <c r="J1271" s="14" t="s">
        <v>17</v>
      </c>
    </row>
    <row r="1272" spans="1:10" ht="46.8">
      <c r="A1272" s="67">
        <v>300398</v>
      </c>
      <c r="B1272" s="48" t="s">
        <v>254</v>
      </c>
      <c r="C1272" s="48" t="s">
        <v>254</v>
      </c>
      <c r="D1272" s="41" t="str">
        <f>HYPERLINK("https://catalog.archives.gov/search?q=Massachusetts&amp;f.ancestorNaIds=300398","Compiled Service Records of Volunteer Union Soldiers Who Served in Organizations from the State of Massachusetts")</f>
        <v>Compiled Service Records of Volunteer Union Soldiers Who Served in Organizations from the State of Massachusetts</v>
      </c>
      <c r="E1272" s="27" t="s">
        <v>222</v>
      </c>
      <c r="F1272" s="12"/>
      <c r="G1272" s="12"/>
      <c r="H1272" s="12"/>
      <c r="I1272" s="25">
        <v>94</v>
      </c>
      <c r="J1272" s="14" t="s">
        <v>17</v>
      </c>
    </row>
    <row r="1273" spans="1:10" ht="31.2">
      <c r="A1273" s="21">
        <v>301658</v>
      </c>
      <c r="B1273" s="8" t="s">
        <v>254</v>
      </c>
      <c r="C1273" s="8" t="s">
        <v>254</v>
      </c>
      <c r="D1273" s="20" t="s">
        <v>2738</v>
      </c>
      <c r="E1273" s="27" t="str">
        <f>HYPERLINK("https://www.fold3.com/title/765/wwii-old-mans-draft-registration-cards","Fold3.com")</f>
        <v>Fold3.com</v>
      </c>
      <c r="F1273" s="22" t="s">
        <v>14</v>
      </c>
      <c r="G1273" s="12"/>
      <c r="H1273" s="12"/>
      <c r="I1273" s="25">
        <v>147</v>
      </c>
      <c r="J1273" s="14" t="s">
        <v>75</v>
      </c>
    </row>
    <row r="1274" spans="1:10" ht="31.2">
      <c r="A1274" s="21">
        <v>302021</v>
      </c>
      <c r="B1274" s="8" t="s">
        <v>254</v>
      </c>
      <c r="C1274" s="8" t="s">
        <v>254</v>
      </c>
      <c r="D1274" s="20" t="s">
        <v>2739</v>
      </c>
      <c r="E1274" s="12"/>
      <c r="F1274" s="22" t="s">
        <v>14</v>
      </c>
      <c r="G1274" s="12"/>
      <c r="H1274" s="12"/>
      <c r="I1274" s="25">
        <v>59</v>
      </c>
      <c r="J1274" s="14" t="s">
        <v>75</v>
      </c>
    </row>
    <row r="1275" spans="1:10" ht="31.2">
      <c r="A1275" s="21">
        <v>305276</v>
      </c>
      <c r="B1275" s="8" t="s">
        <v>254</v>
      </c>
      <c r="C1275" s="8" t="s">
        <v>254</v>
      </c>
      <c r="D1275" s="20" t="s">
        <v>2740</v>
      </c>
      <c r="E1275" s="27" t="s">
        <v>222</v>
      </c>
      <c r="F1275" s="12"/>
      <c r="G1275" s="12"/>
      <c r="H1275" s="12"/>
      <c r="I1275" s="25">
        <v>407</v>
      </c>
      <c r="J1275" s="14" t="s">
        <v>75</v>
      </c>
    </row>
    <row r="1276" spans="1:10" ht="31.2">
      <c r="A1276" s="8">
        <v>305392</v>
      </c>
      <c r="B1276" s="8" t="s">
        <v>254</v>
      </c>
      <c r="C1276" s="8" t="s">
        <v>254</v>
      </c>
      <c r="D1276" s="45" t="s">
        <v>2741</v>
      </c>
      <c r="E1276" s="26" t="str">
        <f>HYPERLINK("https://www.fold3.com/title/657/","Fold3.com")</f>
        <v>Fold3.com</v>
      </c>
      <c r="F1276" s="12"/>
      <c r="G1276" s="12"/>
      <c r="H1276" s="12"/>
      <c r="I1276" s="8">
        <v>472</v>
      </c>
      <c r="J1276" s="7" t="s">
        <v>11</v>
      </c>
    </row>
    <row r="1277" spans="1:10" ht="78">
      <c r="A1277" s="8">
        <v>305982</v>
      </c>
      <c r="B1277" s="8" t="s">
        <v>254</v>
      </c>
      <c r="C1277" s="8" t="s">
        <v>254</v>
      </c>
      <c r="D1277" s="30" t="s">
        <v>2742</v>
      </c>
      <c r="E1277" s="12"/>
      <c r="F1277" s="12"/>
      <c r="G1277" s="12"/>
      <c r="H1277" s="51" t="str">
        <f>HYPERLINK("https://ncap.org.uk/","National Collection of Aerial Photography (UK)")</f>
        <v>National Collection of Aerial Photography (UK)</v>
      </c>
      <c r="I1277" s="8">
        <v>373</v>
      </c>
      <c r="J1277" s="7" t="s">
        <v>75</v>
      </c>
    </row>
    <row r="1278" spans="1:10" ht="31.2">
      <c r="A1278" s="21">
        <v>530646</v>
      </c>
      <c r="B1278" s="8" t="s">
        <v>254</v>
      </c>
      <c r="C1278" s="8" t="s">
        <v>254</v>
      </c>
      <c r="D1278" s="41" t="str">
        <f>HYPERLINK("https://catalog.archives.gov/search?q=*:*&amp;f.ancestorNaIds=530646&amp;sort=naIdSort%20asc&amp;f.oldScope=online","Photographs of US Army Operations in Vietnam, 1963-1973")</f>
        <v>Photographs of US Army Operations in Vietnam, 1963-1973</v>
      </c>
      <c r="E1278" s="27" t="s">
        <v>222</v>
      </c>
      <c r="F1278" s="12"/>
      <c r="G1278" s="12"/>
      <c r="H1278" s="12"/>
      <c r="I1278" s="25">
        <v>111</v>
      </c>
      <c r="J1278" s="14" t="s">
        <v>17</v>
      </c>
    </row>
    <row r="1279" spans="1:10" ht="31.2">
      <c r="A1279" s="21">
        <v>532388</v>
      </c>
      <c r="B1279" s="8" t="s">
        <v>254</v>
      </c>
      <c r="C1279" s="8" t="s">
        <v>254</v>
      </c>
      <c r="D1279" s="41" t="str">
        <f>HYPERLINK("https://catalog.archives.gov/search?q=*:*&amp;f.ancestorNaIds=532388&amp;sort=naIdSort%20asc&amp;f.oldScope=online","Photographs of Marine Corps Activities in Vietnam, 1962-1975 (B/W)")</f>
        <v>Photographs of Marine Corps Activities in Vietnam, 1962-1975 (B/W)</v>
      </c>
      <c r="E1279" s="27" t="s">
        <v>222</v>
      </c>
      <c r="F1279" s="12"/>
      <c r="G1279" s="12"/>
      <c r="H1279" s="12"/>
      <c r="I1279" s="25">
        <v>127</v>
      </c>
      <c r="J1279" s="14" t="s">
        <v>11</v>
      </c>
    </row>
    <row r="1280" spans="1:10" ht="31.2">
      <c r="A1280" s="21">
        <v>532389</v>
      </c>
      <c r="B1280" s="8" t="s">
        <v>254</v>
      </c>
      <c r="C1280" s="8" t="s">
        <v>254</v>
      </c>
      <c r="D1280" s="20" t="s">
        <v>2743</v>
      </c>
      <c r="E1280" s="27" t="s">
        <v>222</v>
      </c>
      <c r="F1280" s="12"/>
      <c r="G1280" s="12"/>
      <c r="H1280" s="12"/>
      <c r="I1280" s="25">
        <v>127</v>
      </c>
      <c r="J1280" s="14" t="s">
        <v>75</v>
      </c>
    </row>
    <row r="1281" spans="1:10" ht="46.8">
      <c r="A1281" s="21">
        <v>542185</v>
      </c>
      <c r="B1281" s="8" t="s">
        <v>254</v>
      </c>
      <c r="C1281" s="8" t="s">
        <v>254</v>
      </c>
      <c r="D1281" s="28" t="str">
        <f>HYPERLINK("https://catalog.archives.gov/search?q=*:*&amp;f.ancestorNaIds=542185&amp;sort=naIdSort%20asc", "Black and White and Color Photographs of U.S. Air Force and Predecessor Agencies Activities, Facilities, and Personnel - World War II")</f>
        <v>Black and White and Color Photographs of U.S. Air Force and Predecessor Agencies Activities, Facilities, and Personnel - World War II</v>
      </c>
      <c r="E1281" s="27" t="s">
        <v>222</v>
      </c>
      <c r="F1281" s="12"/>
      <c r="G1281" s="12"/>
      <c r="H1281" s="12"/>
      <c r="I1281" s="25">
        <v>342</v>
      </c>
      <c r="J1281" s="14" t="s">
        <v>17</v>
      </c>
    </row>
    <row r="1282" spans="1:10" ht="62.4">
      <c r="A1282" s="21">
        <v>542351</v>
      </c>
      <c r="B1282" s="8" t="s">
        <v>254</v>
      </c>
      <c r="C1282" s="8" t="s">
        <v>254</v>
      </c>
      <c r="D1282" s="28" t="s">
        <v>2744</v>
      </c>
      <c r="E1282" s="27" t="str">
        <f>HYPERLINK("https://www.fold3.com/search?keywords=wwii+us+air+force+photos","Fold3.com")</f>
        <v>Fold3.com</v>
      </c>
      <c r="F1282" s="12"/>
      <c r="G1282" s="12"/>
      <c r="H1282" s="12"/>
      <c r="I1282" s="25">
        <v>342</v>
      </c>
      <c r="J1282" s="14" t="s">
        <v>17</v>
      </c>
    </row>
    <row r="1283" spans="1:10" ht="31.2">
      <c r="A1283" s="21">
        <v>558502</v>
      </c>
      <c r="B1283" s="8" t="s">
        <v>254</v>
      </c>
      <c r="C1283" s="8" t="s">
        <v>254</v>
      </c>
      <c r="D1283" s="20" t="s">
        <v>2745</v>
      </c>
      <c r="E1283" s="27" t="s">
        <v>222</v>
      </c>
      <c r="F1283" s="12"/>
      <c r="G1283" s="12"/>
      <c r="H1283" s="12"/>
      <c r="I1283" s="25">
        <v>428</v>
      </c>
      <c r="J1283" s="14" t="s">
        <v>75</v>
      </c>
    </row>
    <row r="1284" spans="1:10" ht="31.2">
      <c r="A1284" s="8">
        <v>563368</v>
      </c>
      <c r="B1284" s="8" t="s">
        <v>254</v>
      </c>
      <c r="C1284" s="8" t="s">
        <v>254</v>
      </c>
      <c r="D1284" s="30" t="s">
        <v>2746</v>
      </c>
      <c r="E1284" s="12"/>
      <c r="F1284" s="12"/>
      <c r="G1284" s="12"/>
      <c r="H1284" s="66" t="s">
        <v>2733</v>
      </c>
      <c r="I1284" s="8">
        <v>21</v>
      </c>
      <c r="J1284" s="7" t="s">
        <v>75</v>
      </c>
    </row>
    <row r="1285" spans="1:10" ht="93.6">
      <c r="A1285" s="8">
        <v>563603</v>
      </c>
      <c r="B1285" s="8" t="s">
        <v>254</v>
      </c>
      <c r="C1285" s="8" t="s">
        <v>254</v>
      </c>
      <c r="D1285" s="45" t="str">
        <f>HYPERLINK("https://catalog.archives.gov/search?q=*:*&amp;f.ancestorNaIds=563603&amp;sort=naIdSort%20asc","Muster Rolls of Naval Ships, 1/1/1860 - 6/9/1900")</f>
        <v>Muster Rolls of Naval Ships, 1/1/1860 - 6/9/1900</v>
      </c>
      <c r="E1285" s="12"/>
      <c r="F1285" s="12"/>
      <c r="G1285" s="12"/>
      <c r="H1285" s="66" t="s">
        <v>2747</v>
      </c>
      <c r="I1285" s="8">
        <v>24</v>
      </c>
      <c r="J1285" s="7" t="s">
        <v>17</v>
      </c>
    </row>
    <row r="1286" spans="1:10" ht="31.2">
      <c r="A1286" s="21">
        <v>563726</v>
      </c>
      <c r="B1286" s="8" t="s">
        <v>254</v>
      </c>
      <c r="C1286" s="8" t="s">
        <v>254</v>
      </c>
      <c r="D1286" s="15" t="s">
        <v>2748</v>
      </c>
      <c r="E1286" s="27" t="s">
        <v>222</v>
      </c>
      <c r="F1286" s="12"/>
      <c r="G1286" s="12"/>
      <c r="H1286" s="12"/>
      <c r="I1286" s="25">
        <v>147</v>
      </c>
      <c r="J1286" s="14" t="s">
        <v>17</v>
      </c>
    </row>
    <row r="1287" spans="1:10" ht="31.2">
      <c r="A1287" s="21">
        <v>563727</v>
      </c>
      <c r="B1287" s="8" t="s">
        <v>254</v>
      </c>
      <c r="C1287" s="8" t="s">
        <v>254</v>
      </c>
      <c r="D1287" s="15" t="s">
        <v>2749</v>
      </c>
      <c r="E1287" s="27" t="s">
        <v>222</v>
      </c>
      <c r="F1287" s="12"/>
      <c r="G1287" s="12"/>
      <c r="H1287" s="12"/>
      <c r="I1287" s="25">
        <v>147</v>
      </c>
      <c r="J1287" s="14" t="s">
        <v>17</v>
      </c>
    </row>
    <row r="1288" spans="1:10" ht="31.2">
      <c r="A1288" s="21">
        <v>563728</v>
      </c>
      <c r="B1288" s="8" t="s">
        <v>254</v>
      </c>
      <c r="C1288" s="8" t="s">
        <v>254</v>
      </c>
      <c r="D1288" s="15" t="s">
        <v>2750</v>
      </c>
      <c r="E1288" s="27" t="s">
        <v>222</v>
      </c>
      <c r="F1288" s="12"/>
      <c r="G1288" s="12"/>
      <c r="H1288" s="12"/>
      <c r="I1288" s="25">
        <v>147</v>
      </c>
      <c r="J1288" s="14" t="s">
        <v>11</v>
      </c>
    </row>
    <row r="1289" spans="1:10" ht="15.6">
      <c r="A1289" s="21">
        <v>563732</v>
      </c>
      <c r="B1289" s="8" t="s">
        <v>254</v>
      </c>
      <c r="C1289" s="8" t="s">
        <v>254</v>
      </c>
      <c r="D1289" s="15" t="s">
        <v>2751</v>
      </c>
      <c r="E1289" s="27" t="str">
        <f>HYPERLINK("https://www.fold3.com/title/765/wwii-old-mans-draft-registration-cards","Fold3.com")</f>
        <v>Fold3.com</v>
      </c>
      <c r="F1289" s="22" t="s">
        <v>14</v>
      </c>
      <c r="G1289" s="12"/>
      <c r="H1289" s="12"/>
      <c r="I1289" s="25">
        <v>147</v>
      </c>
      <c r="J1289" s="14" t="s">
        <v>11</v>
      </c>
    </row>
    <row r="1290" spans="1:10" ht="31.2">
      <c r="A1290" s="21">
        <v>563733</v>
      </c>
      <c r="B1290" s="8" t="s">
        <v>254</v>
      </c>
      <c r="C1290" s="8" t="s">
        <v>254</v>
      </c>
      <c r="D1290" s="15" t="s">
        <v>2752</v>
      </c>
      <c r="E1290" s="27" t="s">
        <v>222</v>
      </c>
      <c r="F1290" s="12"/>
      <c r="G1290" s="12"/>
      <c r="H1290" s="12"/>
      <c r="I1290" s="25">
        <v>147</v>
      </c>
      <c r="J1290" s="14" t="s">
        <v>11</v>
      </c>
    </row>
    <row r="1291" spans="1:10" ht="15.6">
      <c r="A1291" s="21">
        <v>563870</v>
      </c>
      <c r="B1291" s="8" t="s">
        <v>254</v>
      </c>
      <c r="C1291" s="8" t="s">
        <v>254</v>
      </c>
      <c r="D1291" s="15" t="s">
        <v>2753</v>
      </c>
      <c r="E1291" s="27" t="str">
        <f t="shared" ref="E1291:E1293" si="38">HYPERLINK("https://www.fold3.com/title/765/wwii-old-mans-draft-registration-cards","Fold3.com")</f>
        <v>Fold3.com</v>
      </c>
      <c r="F1291" s="22" t="s">
        <v>14</v>
      </c>
      <c r="G1291" s="12"/>
      <c r="H1291" s="12"/>
      <c r="I1291" s="25">
        <v>147</v>
      </c>
      <c r="J1291" s="14" t="s">
        <v>11</v>
      </c>
    </row>
    <row r="1292" spans="1:10" ht="31.2">
      <c r="A1292" s="21">
        <v>563991</v>
      </c>
      <c r="B1292" s="8" t="s">
        <v>254</v>
      </c>
      <c r="C1292" s="8" t="s">
        <v>254</v>
      </c>
      <c r="D1292" s="20" t="s">
        <v>2754</v>
      </c>
      <c r="E1292" s="27" t="str">
        <f t="shared" si="38"/>
        <v>Fold3.com</v>
      </c>
      <c r="F1292" s="22" t="s">
        <v>14</v>
      </c>
      <c r="G1292" s="12"/>
      <c r="H1292" s="12"/>
      <c r="I1292" s="25">
        <v>147</v>
      </c>
      <c r="J1292" s="14" t="s">
        <v>75</v>
      </c>
    </row>
    <row r="1293" spans="1:10" ht="31.2">
      <c r="A1293" s="21">
        <v>563992</v>
      </c>
      <c r="B1293" s="8" t="s">
        <v>254</v>
      </c>
      <c r="C1293" s="8" t="s">
        <v>254</v>
      </c>
      <c r="D1293" s="15" t="s">
        <v>2755</v>
      </c>
      <c r="E1293" s="27" t="str">
        <f t="shared" si="38"/>
        <v>Fold3.com</v>
      </c>
      <c r="F1293" s="22" t="s">
        <v>14</v>
      </c>
      <c r="G1293" s="12"/>
      <c r="H1293" s="12"/>
      <c r="I1293" s="25">
        <v>147</v>
      </c>
      <c r="J1293" s="14" t="s">
        <v>17</v>
      </c>
    </row>
    <row r="1294" spans="1:10" ht="31.2">
      <c r="A1294" s="21">
        <v>564415</v>
      </c>
      <c r="B1294" s="8" t="s">
        <v>254</v>
      </c>
      <c r="C1294" s="8" t="s">
        <v>254</v>
      </c>
      <c r="D1294" s="41" t="s">
        <v>2756</v>
      </c>
      <c r="E1294" s="27" t="s">
        <v>222</v>
      </c>
      <c r="F1294" s="12"/>
      <c r="G1294" s="12"/>
      <c r="H1294" s="12"/>
      <c r="I1294" s="25">
        <v>15</v>
      </c>
      <c r="J1294" s="14" t="s">
        <v>17</v>
      </c>
    </row>
    <row r="1295" spans="1:10" ht="31.2">
      <c r="A1295" s="21">
        <v>566157</v>
      </c>
      <c r="B1295" s="8" t="s">
        <v>254</v>
      </c>
      <c r="C1295" s="8" t="s">
        <v>254</v>
      </c>
      <c r="D1295" s="41" t="s">
        <v>2757</v>
      </c>
      <c r="E1295" s="22" t="s">
        <v>222</v>
      </c>
      <c r="F1295" s="12"/>
      <c r="G1295" s="12"/>
      <c r="H1295" s="12"/>
      <c r="I1295" s="25">
        <v>217</v>
      </c>
      <c r="J1295" s="14" t="s">
        <v>17</v>
      </c>
    </row>
    <row r="1296" spans="1:10" ht="46.8">
      <c r="A1296" s="21">
        <v>566197</v>
      </c>
      <c r="B1296" s="8" t="s">
        <v>254</v>
      </c>
      <c r="C1296" s="8" t="s">
        <v>254</v>
      </c>
      <c r="D1296" s="30" t="s">
        <v>2758</v>
      </c>
      <c r="E1296" s="12"/>
      <c r="F1296" s="12"/>
      <c r="G1296" s="27" t="s">
        <v>42</v>
      </c>
      <c r="H1296" s="12"/>
      <c r="I1296" s="25">
        <v>21</v>
      </c>
      <c r="J1296" s="14" t="s">
        <v>75</v>
      </c>
    </row>
    <row r="1297" spans="1:10" ht="62.4">
      <c r="A1297" s="8">
        <v>566993</v>
      </c>
      <c r="B1297" s="8" t="s">
        <v>254</v>
      </c>
      <c r="C1297" s="8" t="s">
        <v>254</v>
      </c>
      <c r="D1297" s="45" t="str">
        <f>HYPERLINK("https://catalog.archives.gov/search?q=*:*&amp;f.ancestorNaIds=566993&amp;sort=naIdSort%20asc","Dividend Payment Record of the Freedman's Savings and Trust Company, 1882 - 1889")</f>
        <v>Dividend Payment Record of the Freedman's Savings and Trust Company, 1882 - 1889</v>
      </c>
      <c r="E1297" s="12"/>
      <c r="F1297" s="12"/>
      <c r="G1297" s="12"/>
      <c r="H1297" s="51" t="str">
        <f t="shared" ref="H1297:H1299" si="39">HYPERLINK("https://fraser.stlouisfed.org/archival/5563","Federal Reserve Bank of St. Louis")</f>
        <v>Federal Reserve Bank of St. Louis</v>
      </c>
      <c r="I1297" s="8">
        <v>101</v>
      </c>
      <c r="J1297" s="7" t="s">
        <v>11</v>
      </c>
    </row>
    <row r="1298" spans="1:10" ht="62.4">
      <c r="A1298" s="8">
        <v>567231</v>
      </c>
      <c r="B1298" s="8" t="s">
        <v>254</v>
      </c>
      <c r="C1298" s="8" t="s">
        <v>254</v>
      </c>
      <c r="D1298" s="45" t="str">
        <f>HYPERLINK("https://catalog.archives.gov/search?q=*:*&amp;f.ancestorNaIds=567231&amp;sort=naIdSort%20asc","Loan and Real Estate Ledgers and Journals of the Freedman's Savings and Trust Company, 1870 - 1916")</f>
        <v>Loan and Real Estate Ledgers and Journals of the Freedman's Savings and Trust Company, 1870 - 1916</v>
      </c>
      <c r="E1298" s="12"/>
      <c r="F1298" s="12"/>
      <c r="G1298" s="12"/>
      <c r="H1298" s="51" t="str">
        <f t="shared" si="39"/>
        <v>Federal Reserve Bank of St. Louis</v>
      </c>
      <c r="I1298" s="8">
        <v>101</v>
      </c>
      <c r="J1298" s="7" t="s">
        <v>11</v>
      </c>
    </row>
    <row r="1299" spans="1:10" ht="62.4">
      <c r="A1299" s="8">
        <v>567353</v>
      </c>
      <c r="B1299" s="8" t="s">
        <v>254</v>
      </c>
      <c r="C1299" s="8" t="s">
        <v>254</v>
      </c>
      <c r="D1299" s="45" t="str">
        <f>HYPERLINK("https://catalog.archives.gov/search?q=*:*&amp;f.ancestorNaIds=567353&amp;sort=naIdSort%20asc","Finance and Accounting Records of the Freedman's Savings and Trust Company, 1870 - 1908")</f>
        <v>Finance and Accounting Records of the Freedman's Savings and Trust Company, 1870 - 1908</v>
      </c>
      <c r="E1299" s="12"/>
      <c r="F1299" s="12"/>
      <c r="G1299" s="12"/>
      <c r="H1299" s="51" t="str">
        <f t="shared" si="39"/>
        <v>Federal Reserve Bank of St. Louis</v>
      </c>
      <c r="I1299" s="8">
        <v>101</v>
      </c>
      <c r="J1299" s="7" t="s">
        <v>11</v>
      </c>
    </row>
    <row r="1300" spans="1:10" ht="46.8">
      <c r="A1300" s="8">
        <v>570363</v>
      </c>
      <c r="B1300" s="8" t="s">
        <v>254</v>
      </c>
      <c r="C1300" s="8" t="s">
        <v>254</v>
      </c>
      <c r="D1300" s="28" t="s">
        <v>2759</v>
      </c>
      <c r="E1300" s="12"/>
      <c r="F1300" s="12"/>
      <c r="G1300" s="26" t="str">
        <f>HYPERLINK("https://www.familysearch.org/search/catalog/2829485","FamilySearch.org")</f>
        <v>FamilySearch.org</v>
      </c>
      <c r="H1300" s="12"/>
      <c r="I1300" s="8">
        <v>21</v>
      </c>
      <c r="J1300" s="7" t="s">
        <v>17</v>
      </c>
    </row>
    <row r="1301" spans="1:10" ht="46.8">
      <c r="A1301" s="21">
        <v>570416</v>
      </c>
      <c r="B1301" s="8" t="s">
        <v>254</v>
      </c>
      <c r="C1301" s="8" t="s">
        <v>254</v>
      </c>
      <c r="D1301" s="20" t="s">
        <v>2760</v>
      </c>
      <c r="E1301" s="12"/>
      <c r="F1301" s="22" t="s">
        <v>14</v>
      </c>
      <c r="G1301" s="12"/>
      <c r="H1301" s="12"/>
      <c r="I1301" s="25">
        <v>21</v>
      </c>
      <c r="J1301" s="14" t="s">
        <v>75</v>
      </c>
    </row>
    <row r="1302" spans="1:10" ht="31.2">
      <c r="A1302" s="21">
        <v>570417</v>
      </c>
      <c r="B1302" s="8" t="s">
        <v>254</v>
      </c>
      <c r="C1302" s="8" t="s">
        <v>254</v>
      </c>
      <c r="D1302" s="20" t="s">
        <v>2761</v>
      </c>
      <c r="E1302" s="12"/>
      <c r="F1302" s="22" t="s">
        <v>14</v>
      </c>
      <c r="G1302" s="12"/>
      <c r="H1302" s="12"/>
      <c r="I1302" s="25">
        <v>21</v>
      </c>
      <c r="J1302" s="14" t="s">
        <v>75</v>
      </c>
    </row>
    <row r="1303" spans="1:10" ht="46.8">
      <c r="A1303" s="8">
        <v>570549</v>
      </c>
      <c r="B1303" s="8" t="s">
        <v>254</v>
      </c>
      <c r="C1303" s="8" t="s">
        <v>254</v>
      </c>
      <c r="D1303" s="30" t="s">
        <v>2762</v>
      </c>
      <c r="E1303" s="12"/>
      <c r="F1303" s="12"/>
      <c r="G1303" s="22" t="s">
        <v>42</v>
      </c>
      <c r="H1303" s="12"/>
      <c r="I1303" s="8">
        <v>21</v>
      </c>
      <c r="J1303" s="7" t="s">
        <v>75</v>
      </c>
    </row>
    <row r="1304" spans="1:10" ht="46.8">
      <c r="A1304" s="8">
        <v>570711</v>
      </c>
      <c r="B1304" s="8" t="s">
        <v>254</v>
      </c>
      <c r="C1304" s="8" t="s">
        <v>254</v>
      </c>
      <c r="D1304" s="30" t="s">
        <v>2763</v>
      </c>
      <c r="E1304" s="12"/>
      <c r="F1304" s="12"/>
      <c r="G1304" s="26" t="str">
        <f>HYPERLINK("https://www.familysearch.org/search/catalog/3328317","FamilySearch.org")</f>
        <v>FamilySearch.org</v>
      </c>
      <c r="H1304" s="12"/>
      <c r="I1304" s="8">
        <v>21</v>
      </c>
      <c r="J1304" s="7" t="s">
        <v>75</v>
      </c>
    </row>
    <row r="1305" spans="1:10" ht="46.8">
      <c r="A1305" s="21">
        <v>570966</v>
      </c>
      <c r="B1305" s="8" t="s">
        <v>254</v>
      </c>
      <c r="C1305" s="8" t="s">
        <v>254</v>
      </c>
      <c r="D1305" s="20" t="s">
        <v>2764</v>
      </c>
      <c r="E1305" s="12"/>
      <c r="F1305" s="22" t="s">
        <v>14</v>
      </c>
      <c r="G1305" s="12"/>
      <c r="H1305" s="12"/>
      <c r="I1305" s="25">
        <v>21</v>
      </c>
      <c r="J1305" s="14" t="s">
        <v>75</v>
      </c>
    </row>
    <row r="1306" spans="1:10" ht="46.8">
      <c r="A1306" s="21">
        <v>570968</v>
      </c>
      <c r="B1306" s="8" t="s">
        <v>254</v>
      </c>
      <c r="C1306" s="8" t="s">
        <v>254</v>
      </c>
      <c r="D1306" s="20" t="s">
        <v>2765</v>
      </c>
      <c r="E1306" s="12"/>
      <c r="F1306" s="27" t="str">
        <f>HYPERLINK("https://search.ancestryinstitution.com/search/db.aspx?dbid=2509","Ancestry.com")</f>
        <v>Ancestry.com</v>
      </c>
      <c r="G1306" s="12"/>
      <c r="H1306" s="12"/>
      <c r="I1306" s="25"/>
      <c r="J1306" s="14" t="s">
        <v>75</v>
      </c>
    </row>
    <row r="1307" spans="1:10" ht="46.8">
      <c r="A1307" s="21">
        <v>570974</v>
      </c>
      <c r="B1307" s="8" t="s">
        <v>254</v>
      </c>
      <c r="C1307" s="8" t="s">
        <v>254</v>
      </c>
      <c r="D1307" s="20" t="s">
        <v>2766</v>
      </c>
      <c r="E1307" s="12"/>
      <c r="F1307" s="22" t="s">
        <v>14</v>
      </c>
      <c r="G1307" s="12"/>
      <c r="H1307" s="12"/>
      <c r="I1307" s="25">
        <v>21</v>
      </c>
      <c r="J1307" s="14" t="s">
        <v>75</v>
      </c>
    </row>
    <row r="1308" spans="1:10" ht="46.8">
      <c r="A1308" s="21">
        <v>570976</v>
      </c>
      <c r="B1308" s="8" t="s">
        <v>254</v>
      </c>
      <c r="C1308" s="8" t="s">
        <v>254</v>
      </c>
      <c r="D1308" s="20" t="s">
        <v>2767</v>
      </c>
      <c r="E1308" s="12"/>
      <c r="F1308" s="22" t="s">
        <v>14</v>
      </c>
      <c r="G1308" s="12"/>
      <c r="H1308" s="12"/>
      <c r="I1308" s="25">
        <v>21</v>
      </c>
      <c r="J1308" s="14" t="s">
        <v>75</v>
      </c>
    </row>
    <row r="1309" spans="1:10" ht="31.2">
      <c r="A1309" s="8">
        <v>571020</v>
      </c>
      <c r="B1309" s="8" t="s">
        <v>254</v>
      </c>
      <c r="C1309" s="8" t="s">
        <v>254</v>
      </c>
      <c r="D1309" s="30" t="s">
        <v>2768</v>
      </c>
      <c r="E1309" s="12"/>
      <c r="F1309" s="12"/>
      <c r="G1309" s="26" t="str">
        <f>HYPERLINK("https://www.familysearch.org/search/catalog/2827674","FamilySearch.org")</f>
        <v>FamilySearch.org</v>
      </c>
      <c r="H1309" s="12"/>
      <c r="I1309" s="8">
        <v>21</v>
      </c>
      <c r="J1309" s="7" t="s">
        <v>75</v>
      </c>
    </row>
    <row r="1310" spans="1:10" ht="46.8">
      <c r="A1310" s="8">
        <v>571024</v>
      </c>
      <c r="B1310" s="8" t="s">
        <v>254</v>
      </c>
      <c r="C1310" s="8" t="s">
        <v>254</v>
      </c>
      <c r="D1310" s="30" t="s">
        <v>2769</v>
      </c>
      <c r="E1310" s="12"/>
      <c r="F1310" s="12"/>
      <c r="G1310" s="26" t="str">
        <f>HYPERLINK("https://www.familysearch.org/search/catalog/2820312","FamilySearch.org")</f>
        <v>FamilySearch.org</v>
      </c>
      <c r="H1310" s="12"/>
      <c r="I1310" s="8">
        <v>21</v>
      </c>
      <c r="J1310" s="7" t="s">
        <v>75</v>
      </c>
    </row>
    <row r="1311" spans="1:10" ht="31.2">
      <c r="A1311" s="21">
        <v>571125</v>
      </c>
      <c r="B1311" s="8" t="s">
        <v>254</v>
      </c>
      <c r="C1311" s="8" t="s">
        <v>254</v>
      </c>
      <c r="D1311" s="41" t="str">
        <f>HYPERLINK("https://www.archives.gov/kansas-city/finding-aids/leavenworth-penitentiary   ","Name Index to Inmate Case Files, U.S. Penitentiary, Leavenworth, Kansas, 1895-1931")</f>
        <v>Name Index to Inmate Case Files, U.S. Penitentiary, Leavenworth, Kansas, 1895-1931</v>
      </c>
      <c r="E1311" s="12"/>
      <c r="F1311" s="22" t="s">
        <v>14</v>
      </c>
      <c r="G1311" s="12"/>
      <c r="H1311" s="12"/>
      <c r="I1311" s="25">
        <v>129</v>
      </c>
      <c r="J1311" s="14" t="s">
        <v>11</v>
      </c>
    </row>
    <row r="1312" spans="1:10" ht="46.8">
      <c r="A1312" s="21">
        <v>571496</v>
      </c>
      <c r="B1312" s="8" t="s">
        <v>254</v>
      </c>
      <c r="C1312" s="8" t="s">
        <v>254</v>
      </c>
      <c r="D1312" s="20" t="s">
        <v>2770</v>
      </c>
      <c r="E1312" s="12"/>
      <c r="F1312" s="22" t="s">
        <v>14</v>
      </c>
      <c r="G1312" s="12"/>
      <c r="H1312" s="12"/>
      <c r="I1312" s="25">
        <v>21</v>
      </c>
      <c r="J1312" s="14" t="s">
        <v>75</v>
      </c>
    </row>
    <row r="1313" spans="1:10" ht="46.8">
      <c r="A1313" s="21">
        <v>571499</v>
      </c>
      <c r="B1313" s="8" t="s">
        <v>254</v>
      </c>
      <c r="C1313" s="8" t="s">
        <v>254</v>
      </c>
      <c r="D1313" s="20" t="s">
        <v>2771</v>
      </c>
      <c r="E1313" s="12"/>
      <c r="F1313" s="22" t="s">
        <v>14</v>
      </c>
      <c r="G1313" s="12"/>
      <c r="H1313" s="12"/>
      <c r="I1313" s="25">
        <v>21</v>
      </c>
      <c r="J1313" s="14" t="s">
        <v>75</v>
      </c>
    </row>
    <row r="1314" spans="1:10" ht="46.8">
      <c r="A1314" s="21">
        <v>571503</v>
      </c>
      <c r="B1314" s="8" t="s">
        <v>254</v>
      </c>
      <c r="C1314" s="8" t="s">
        <v>254</v>
      </c>
      <c r="D1314" s="20" t="s">
        <v>2772</v>
      </c>
      <c r="E1314" s="12"/>
      <c r="F1314" s="22" t="s">
        <v>14</v>
      </c>
      <c r="G1314" s="12"/>
      <c r="H1314" s="12"/>
      <c r="I1314" s="25">
        <v>21</v>
      </c>
      <c r="J1314" s="14" t="s">
        <v>75</v>
      </c>
    </row>
    <row r="1315" spans="1:10" ht="46.8">
      <c r="A1315" s="21">
        <v>571504</v>
      </c>
      <c r="B1315" s="8" t="s">
        <v>254</v>
      </c>
      <c r="C1315" s="8" t="s">
        <v>254</v>
      </c>
      <c r="D1315" s="20" t="s">
        <v>2773</v>
      </c>
      <c r="E1315" s="12"/>
      <c r="F1315" s="22" t="s">
        <v>14</v>
      </c>
      <c r="G1315" s="12"/>
      <c r="H1315" s="12"/>
      <c r="I1315" s="25">
        <v>21</v>
      </c>
      <c r="J1315" s="14" t="s">
        <v>75</v>
      </c>
    </row>
    <row r="1316" spans="1:10" ht="46.8">
      <c r="A1316" s="21">
        <v>571505</v>
      </c>
      <c r="B1316" s="8" t="s">
        <v>254</v>
      </c>
      <c r="C1316" s="8" t="s">
        <v>254</v>
      </c>
      <c r="D1316" s="20" t="s">
        <v>2774</v>
      </c>
      <c r="E1316" s="12"/>
      <c r="F1316" s="22" t="s">
        <v>14</v>
      </c>
      <c r="G1316" s="12"/>
      <c r="H1316" s="12"/>
      <c r="I1316" s="25">
        <v>21</v>
      </c>
      <c r="J1316" s="14" t="s">
        <v>75</v>
      </c>
    </row>
    <row r="1317" spans="1:10" ht="31.2">
      <c r="A1317" s="21">
        <v>571506</v>
      </c>
      <c r="B1317" s="8" t="s">
        <v>254</v>
      </c>
      <c r="C1317" s="8" t="s">
        <v>254</v>
      </c>
      <c r="D1317" s="20" t="s">
        <v>2775</v>
      </c>
      <c r="E1317" s="12"/>
      <c r="F1317" s="22" t="s">
        <v>14</v>
      </c>
      <c r="G1317" s="12"/>
      <c r="H1317" s="12"/>
      <c r="I1317" s="25">
        <v>21</v>
      </c>
      <c r="J1317" s="14" t="s">
        <v>75</v>
      </c>
    </row>
    <row r="1318" spans="1:10" ht="46.8">
      <c r="A1318" s="21">
        <v>571507</v>
      </c>
      <c r="B1318" s="8" t="s">
        <v>254</v>
      </c>
      <c r="C1318" s="8" t="s">
        <v>254</v>
      </c>
      <c r="D1318" s="20" t="s">
        <v>2776</v>
      </c>
      <c r="E1318" s="12"/>
      <c r="F1318" s="22" t="s">
        <v>14</v>
      </c>
      <c r="G1318" s="12"/>
      <c r="H1318" s="12"/>
      <c r="I1318" s="25">
        <v>21</v>
      </c>
      <c r="J1318" s="14" t="s">
        <v>75</v>
      </c>
    </row>
    <row r="1319" spans="1:10" ht="46.8">
      <c r="A1319" s="21">
        <v>571508</v>
      </c>
      <c r="B1319" s="8" t="s">
        <v>254</v>
      </c>
      <c r="C1319" s="8" t="s">
        <v>254</v>
      </c>
      <c r="D1319" s="20" t="s">
        <v>2777</v>
      </c>
      <c r="E1319" s="12"/>
      <c r="F1319" s="22" t="s">
        <v>14</v>
      </c>
      <c r="G1319" s="12"/>
      <c r="H1319" s="12"/>
      <c r="I1319" s="25">
        <v>21</v>
      </c>
      <c r="J1319" s="14" t="s">
        <v>75</v>
      </c>
    </row>
    <row r="1320" spans="1:10" ht="46.8">
      <c r="A1320" s="8">
        <v>571876</v>
      </c>
      <c r="B1320" s="8" t="s">
        <v>254</v>
      </c>
      <c r="C1320" s="8" t="s">
        <v>254</v>
      </c>
      <c r="D1320" s="30" t="s">
        <v>2778</v>
      </c>
      <c r="E1320" s="12"/>
      <c r="F1320" s="12"/>
      <c r="G1320" s="26" t="str">
        <f>HYPERLINK("https://www.familysearch.org/search/catalog/436973","FamilySearch.org")</f>
        <v>FamilySearch.org</v>
      </c>
      <c r="H1320" s="12"/>
      <c r="I1320" s="8">
        <v>21</v>
      </c>
      <c r="J1320" s="7" t="s">
        <v>75</v>
      </c>
    </row>
    <row r="1321" spans="1:10" ht="31.2">
      <c r="A1321" s="8">
        <v>572203</v>
      </c>
      <c r="B1321" s="8" t="s">
        <v>254</v>
      </c>
      <c r="C1321" s="8" t="s">
        <v>254</v>
      </c>
      <c r="D1321" s="28" t="s">
        <v>2779</v>
      </c>
      <c r="E1321" s="12"/>
      <c r="F1321" s="12"/>
      <c r="G1321" s="26" t="str">
        <f>HYPERLINK("https://www.familysearch.org/search/catalog/2827676","FamilySearch.org")</f>
        <v>FamilySearch.org</v>
      </c>
      <c r="H1321" s="12"/>
      <c r="I1321" s="8">
        <v>21</v>
      </c>
      <c r="J1321" s="7" t="s">
        <v>11</v>
      </c>
    </row>
    <row r="1322" spans="1:10" ht="46.8">
      <c r="A1322" s="21">
        <v>572253</v>
      </c>
      <c r="B1322" s="8" t="s">
        <v>254</v>
      </c>
      <c r="C1322" s="8" t="s">
        <v>254</v>
      </c>
      <c r="D1322" s="20" t="s">
        <v>2780</v>
      </c>
      <c r="E1322" s="12"/>
      <c r="F1322" s="22" t="s">
        <v>14</v>
      </c>
      <c r="G1322" s="12"/>
      <c r="H1322" s="12"/>
      <c r="I1322" s="25">
        <v>21</v>
      </c>
      <c r="J1322" s="14" t="s">
        <v>75</v>
      </c>
    </row>
    <row r="1323" spans="1:10" ht="31.2">
      <c r="A1323" s="8">
        <v>572799</v>
      </c>
      <c r="B1323" s="8" t="s">
        <v>254</v>
      </c>
      <c r="C1323" s="8" t="s">
        <v>254</v>
      </c>
      <c r="D1323" s="30" t="s">
        <v>2781</v>
      </c>
      <c r="E1323" s="12"/>
      <c r="F1323" s="12"/>
      <c r="G1323" s="12"/>
      <c r="H1323" s="66" t="s">
        <v>2733</v>
      </c>
      <c r="I1323" s="8">
        <v>21</v>
      </c>
      <c r="J1323" s="14" t="s">
        <v>75</v>
      </c>
    </row>
    <row r="1324" spans="1:10" ht="46.8">
      <c r="A1324" s="8">
        <v>572822</v>
      </c>
      <c r="B1324" s="8" t="s">
        <v>254</v>
      </c>
      <c r="C1324" s="8" t="s">
        <v>254</v>
      </c>
      <c r="D1324" s="30" t="s">
        <v>2782</v>
      </c>
      <c r="E1324" s="12"/>
      <c r="F1324" s="12"/>
      <c r="G1324" s="12"/>
      <c r="H1324" s="66" t="s">
        <v>2733</v>
      </c>
      <c r="I1324" s="8">
        <v>21</v>
      </c>
      <c r="J1324" s="14" t="s">
        <v>75</v>
      </c>
    </row>
    <row r="1325" spans="1:10" ht="46.8">
      <c r="A1325" s="8">
        <v>572929</v>
      </c>
      <c r="B1325" s="8" t="s">
        <v>254</v>
      </c>
      <c r="C1325" s="8" t="s">
        <v>254</v>
      </c>
      <c r="D1325" s="30" t="s">
        <v>2783</v>
      </c>
      <c r="E1325" s="12"/>
      <c r="F1325" s="12"/>
      <c r="G1325" s="12"/>
      <c r="H1325" s="66" t="s">
        <v>2733</v>
      </c>
      <c r="I1325" s="8">
        <v>21</v>
      </c>
      <c r="J1325" s="14" t="s">
        <v>75</v>
      </c>
    </row>
    <row r="1326" spans="1:10" ht="46.8">
      <c r="A1326" s="8">
        <v>572931</v>
      </c>
      <c r="B1326" s="8" t="s">
        <v>254</v>
      </c>
      <c r="C1326" s="8" t="s">
        <v>254</v>
      </c>
      <c r="D1326" s="30" t="s">
        <v>2784</v>
      </c>
      <c r="E1326" s="12"/>
      <c r="F1326" s="12"/>
      <c r="G1326" s="12"/>
      <c r="H1326" s="66" t="s">
        <v>2733</v>
      </c>
      <c r="I1326" s="8">
        <v>21</v>
      </c>
      <c r="J1326" s="14" t="s">
        <v>75</v>
      </c>
    </row>
    <row r="1327" spans="1:10" ht="46.8">
      <c r="A1327" s="8">
        <v>572933</v>
      </c>
      <c r="B1327" s="8" t="s">
        <v>254</v>
      </c>
      <c r="C1327" s="8" t="s">
        <v>254</v>
      </c>
      <c r="D1327" s="30" t="s">
        <v>2785</v>
      </c>
      <c r="E1327" s="12"/>
      <c r="F1327" s="12"/>
      <c r="G1327" s="12"/>
      <c r="H1327" s="66" t="s">
        <v>2733</v>
      </c>
      <c r="I1327" s="8">
        <v>21</v>
      </c>
      <c r="J1327" s="14" t="s">
        <v>75</v>
      </c>
    </row>
    <row r="1328" spans="1:10" ht="46.8">
      <c r="A1328" s="8">
        <v>572941</v>
      </c>
      <c r="B1328" s="8" t="s">
        <v>254</v>
      </c>
      <c r="C1328" s="8" t="s">
        <v>254</v>
      </c>
      <c r="D1328" s="30" t="s">
        <v>2786</v>
      </c>
      <c r="E1328" s="12"/>
      <c r="F1328" s="12"/>
      <c r="G1328" s="12"/>
      <c r="H1328" s="66" t="s">
        <v>2733</v>
      </c>
      <c r="I1328" s="8">
        <v>21</v>
      </c>
      <c r="J1328" s="14" t="s">
        <v>75</v>
      </c>
    </row>
    <row r="1329" spans="1:10" ht="46.8">
      <c r="A1329" s="8">
        <v>572947</v>
      </c>
      <c r="B1329" s="8" t="s">
        <v>254</v>
      </c>
      <c r="C1329" s="8" t="s">
        <v>254</v>
      </c>
      <c r="D1329" s="30" t="s">
        <v>2787</v>
      </c>
      <c r="E1329" s="12"/>
      <c r="F1329" s="12"/>
      <c r="G1329" s="12"/>
      <c r="H1329" s="66" t="s">
        <v>2733</v>
      </c>
      <c r="I1329" s="8">
        <v>21</v>
      </c>
      <c r="J1329" s="14" t="s">
        <v>75</v>
      </c>
    </row>
    <row r="1330" spans="1:10" ht="46.8">
      <c r="A1330" s="8">
        <v>572982</v>
      </c>
      <c r="B1330" s="8" t="s">
        <v>254</v>
      </c>
      <c r="C1330" s="8" t="s">
        <v>254</v>
      </c>
      <c r="D1330" s="30" t="s">
        <v>2788</v>
      </c>
      <c r="E1330" s="12"/>
      <c r="F1330" s="12"/>
      <c r="G1330" s="12"/>
      <c r="H1330" s="66" t="s">
        <v>2733</v>
      </c>
      <c r="I1330" s="8">
        <v>21</v>
      </c>
      <c r="J1330" s="14" t="s">
        <v>75</v>
      </c>
    </row>
    <row r="1331" spans="1:10" ht="46.8">
      <c r="A1331" s="8">
        <v>573002</v>
      </c>
      <c r="B1331" s="8" t="s">
        <v>254</v>
      </c>
      <c r="C1331" s="8" t="s">
        <v>254</v>
      </c>
      <c r="D1331" s="30" t="s">
        <v>2789</v>
      </c>
      <c r="E1331" s="12"/>
      <c r="F1331" s="12"/>
      <c r="G1331" s="12"/>
      <c r="H1331" s="66" t="s">
        <v>2733</v>
      </c>
      <c r="I1331" s="8">
        <v>21</v>
      </c>
      <c r="J1331" s="14" t="s">
        <v>75</v>
      </c>
    </row>
    <row r="1332" spans="1:10" ht="46.8">
      <c r="A1332" s="21">
        <v>573395</v>
      </c>
      <c r="B1332" s="8" t="s">
        <v>254</v>
      </c>
      <c r="C1332" s="8" t="s">
        <v>254</v>
      </c>
      <c r="D1332" s="20" t="s">
        <v>2790</v>
      </c>
      <c r="E1332" s="12"/>
      <c r="F1332" s="22" t="s">
        <v>14</v>
      </c>
      <c r="G1332" s="12"/>
      <c r="H1332" s="12"/>
      <c r="I1332" s="25">
        <v>21</v>
      </c>
      <c r="J1332" s="14" t="s">
        <v>75</v>
      </c>
    </row>
    <row r="1333" spans="1:10" ht="46.8">
      <c r="A1333" s="8">
        <v>573448</v>
      </c>
      <c r="B1333" s="8" t="s">
        <v>254</v>
      </c>
      <c r="C1333" s="8" t="s">
        <v>254</v>
      </c>
      <c r="D1333" s="30" t="s">
        <v>2791</v>
      </c>
      <c r="E1333" s="12"/>
      <c r="F1333" s="12"/>
      <c r="G1333" s="12"/>
      <c r="H1333" s="66" t="s">
        <v>2733</v>
      </c>
      <c r="I1333" s="8">
        <v>21</v>
      </c>
      <c r="J1333" s="14" t="s">
        <v>75</v>
      </c>
    </row>
    <row r="1334" spans="1:10" ht="46.8">
      <c r="A1334" s="21">
        <v>575731</v>
      </c>
      <c r="B1334" s="8" t="s">
        <v>254</v>
      </c>
      <c r="C1334" s="8" t="s">
        <v>254</v>
      </c>
      <c r="D1334" s="20" t="s">
        <v>2792</v>
      </c>
      <c r="E1334" s="12"/>
      <c r="F1334" s="22" t="s">
        <v>14</v>
      </c>
      <c r="G1334" s="12"/>
      <c r="H1334" s="12"/>
      <c r="I1334" s="25">
        <v>21</v>
      </c>
      <c r="J1334" s="14" t="s">
        <v>75</v>
      </c>
    </row>
    <row r="1335" spans="1:10" ht="46.8">
      <c r="A1335" s="21">
        <v>575770</v>
      </c>
      <c r="B1335" s="8" t="s">
        <v>254</v>
      </c>
      <c r="C1335" s="8" t="s">
        <v>254</v>
      </c>
      <c r="D1335" s="20" t="s">
        <v>2793</v>
      </c>
      <c r="E1335" s="12"/>
      <c r="F1335" s="22" t="s">
        <v>14</v>
      </c>
      <c r="G1335" s="12"/>
      <c r="H1335" s="12"/>
      <c r="I1335" s="25">
        <v>21</v>
      </c>
      <c r="J1335" s="14" t="s">
        <v>75</v>
      </c>
    </row>
    <row r="1336" spans="1:10" ht="46.8">
      <c r="A1336" s="21">
        <v>575781</v>
      </c>
      <c r="B1336" s="8" t="s">
        <v>254</v>
      </c>
      <c r="C1336" s="8" t="s">
        <v>254</v>
      </c>
      <c r="D1336" s="20" t="s">
        <v>2794</v>
      </c>
      <c r="E1336" s="12"/>
      <c r="F1336" s="22" t="s">
        <v>14</v>
      </c>
      <c r="G1336" s="12"/>
      <c r="H1336" s="12"/>
      <c r="I1336" s="25">
        <v>21</v>
      </c>
      <c r="J1336" s="14" t="s">
        <v>75</v>
      </c>
    </row>
    <row r="1337" spans="1:10" ht="31.2">
      <c r="A1337" s="21">
        <v>575784</v>
      </c>
      <c r="B1337" s="8" t="s">
        <v>254</v>
      </c>
      <c r="C1337" s="8" t="s">
        <v>254</v>
      </c>
      <c r="D1337" s="20" t="s">
        <v>2795</v>
      </c>
      <c r="E1337" s="12"/>
      <c r="F1337" s="22" t="s">
        <v>14</v>
      </c>
      <c r="G1337" s="12"/>
      <c r="H1337" s="12"/>
      <c r="I1337" s="25">
        <v>21</v>
      </c>
      <c r="J1337" s="14" t="s">
        <v>75</v>
      </c>
    </row>
    <row r="1338" spans="1:10" ht="31.2">
      <c r="A1338" s="21">
        <v>576245</v>
      </c>
      <c r="B1338" s="8" t="s">
        <v>254</v>
      </c>
      <c r="C1338" s="8" t="s">
        <v>254</v>
      </c>
      <c r="D1338" s="20" t="s">
        <v>2796</v>
      </c>
      <c r="E1338" s="27" t="str">
        <f t="shared" ref="E1338:E1341" si="40">HYPERLINK("https://www.fold3.com/title/765/wwii-old-mans-draft-registration-cards","Fold3.com")</f>
        <v>Fold3.com</v>
      </c>
      <c r="F1338" s="22" t="s">
        <v>14</v>
      </c>
      <c r="G1338" s="12"/>
      <c r="H1338" s="12"/>
      <c r="I1338" s="25">
        <v>147</v>
      </c>
      <c r="J1338" s="14" t="s">
        <v>75</v>
      </c>
    </row>
    <row r="1339" spans="1:10" ht="31.2">
      <c r="A1339" s="21">
        <v>576248</v>
      </c>
      <c r="B1339" s="8" t="s">
        <v>254</v>
      </c>
      <c r="C1339" s="8" t="s">
        <v>254</v>
      </c>
      <c r="D1339" s="15" t="s">
        <v>2797</v>
      </c>
      <c r="E1339" s="27" t="str">
        <f t="shared" si="40"/>
        <v>Fold3.com</v>
      </c>
      <c r="F1339" s="22" t="s">
        <v>14</v>
      </c>
      <c r="G1339" s="12"/>
      <c r="H1339" s="12"/>
      <c r="I1339" s="25">
        <v>147</v>
      </c>
      <c r="J1339" s="14" t="s">
        <v>11</v>
      </c>
    </row>
    <row r="1340" spans="1:10" ht="31.2">
      <c r="A1340" s="21">
        <v>576250</v>
      </c>
      <c r="B1340" s="8" t="s">
        <v>254</v>
      </c>
      <c r="C1340" s="8" t="s">
        <v>254</v>
      </c>
      <c r="D1340" s="15" t="s">
        <v>2798</v>
      </c>
      <c r="E1340" s="27" t="str">
        <f t="shared" si="40"/>
        <v>Fold3.com</v>
      </c>
      <c r="F1340" s="22" t="s">
        <v>14</v>
      </c>
      <c r="G1340" s="12"/>
      <c r="H1340" s="12"/>
      <c r="I1340" s="25">
        <v>147</v>
      </c>
      <c r="J1340" s="14" t="s">
        <v>11</v>
      </c>
    </row>
    <row r="1341" spans="1:10" ht="31.2">
      <c r="A1341" s="21">
        <v>576252</v>
      </c>
      <c r="B1341" s="8" t="s">
        <v>254</v>
      </c>
      <c r="C1341" s="8" t="s">
        <v>254</v>
      </c>
      <c r="D1341" s="20" t="s">
        <v>2799</v>
      </c>
      <c r="E1341" s="27" t="str">
        <f t="shared" si="40"/>
        <v>Fold3.com</v>
      </c>
      <c r="F1341" s="22" t="s">
        <v>14</v>
      </c>
      <c r="G1341" s="12"/>
      <c r="H1341" s="12"/>
      <c r="I1341" s="25">
        <v>147</v>
      </c>
      <c r="J1341" s="14" t="s">
        <v>75</v>
      </c>
    </row>
    <row r="1342" spans="1:10" ht="31.2">
      <c r="A1342" s="21">
        <v>576580</v>
      </c>
      <c r="B1342" s="8" t="s">
        <v>254</v>
      </c>
      <c r="C1342" s="8" t="s">
        <v>254</v>
      </c>
      <c r="D1342" s="28" t="s">
        <v>2800</v>
      </c>
      <c r="E1342" s="12"/>
      <c r="F1342" s="22" t="s">
        <v>14</v>
      </c>
      <c r="G1342" s="12"/>
      <c r="H1342" s="12"/>
      <c r="I1342" s="25">
        <v>147</v>
      </c>
      <c r="J1342" s="14" t="s">
        <v>11</v>
      </c>
    </row>
    <row r="1343" spans="1:10" ht="31.2">
      <c r="A1343" s="21">
        <v>576612</v>
      </c>
      <c r="B1343" s="8" t="s">
        <v>254</v>
      </c>
      <c r="C1343" s="8" t="s">
        <v>254</v>
      </c>
      <c r="D1343" s="20" t="s">
        <v>2801</v>
      </c>
      <c r="E1343" s="12"/>
      <c r="F1343" s="22" t="s">
        <v>14</v>
      </c>
      <c r="G1343" s="12"/>
      <c r="H1343" s="12"/>
      <c r="I1343" s="25">
        <v>147</v>
      </c>
      <c r="J1343" s="14" t="s">
        <v>75</v>
      </c>
    </row>
    <row r="1344" spans="1:10" ht="31.2">
      <c r="A1344" s="21">
        <v>576614</v>
      </c>
      <c r="B1344" s="8" t="s">
        <v>254</v>
      </c>
      <c r="C1344" s="8" t="s">
        <v>254</v>
      </c>
      <c r="D1344" s="20" t="s">
        <v>2802</v>
      </c>
      <c r="E1344" s="12"/>
      <c r="F1344" s="22" t="s">
        <v>14</v>
      </c>
      <c r="G1344" s="12"/>
      <c r="H1344" s="12"/>
      <c r="I1344" s="25">
        <v>147</v>
      </c>
      <c r="J1344" s="14" t="s">
        <v>75</v>
      </c>
    </row>
    <row r="1345" spans="1:10" ht="31.2">
      <c r="A1345" s="21">
        <v>576616</v>
      </c>
      <c r="B1345" s="8" t="s">
        <v>254</v>
      </c>
      <c r="C1345" s="8" t="s">
        <v>254</v>
      </c>
      <c r="D1345" s="20" t="s">
        <v>2803</v>
      </c>
      <c r="E1345" s="12"/>
      <c r="F1345" s="22" t="s">
        <v>14</v>
      </c>
      <c r="G1345" s="12"/>
      <c r="H1345" s="12"/>
      <c r="I1345" s="25">
        <v>147</v>
      </c>
      <c r="J1345" s="14" t="s">
        <v>75</v>
      </c>
    </row>
    <row r="1346" spans="1:10" ht="46.8">
      <c r="A1346" s="21">
        <v>577174</v>
      </c>
      <c r="B1346" s="8" t="s">
        <v>254</v>
      </c>
      <c r="C1346" s="8" t="s">
        <v>254</v>
      </c>
      <c r="D1346" s="20" t="s">
        <v>2804</v>
      </c>
      <c r="E1346" s="12"/>
      <c r="F1346" s="22" t="s">
        <v>14</v>
      </c>
      <c r="G1346" s="12"/>
      <c r="H1346" s="12"/>
      <c r="I1346" s="25">
        <v>21</v>
      </c>
      <c r="J1346" s="14" t="s">
        <v>75</v>
      </c>
    </row>
    <row r="1347" spans="1:10" ht="31.2">
      <c r="A1347" s="21">
        <v>577175</v>
      </c>
      <c r="B1347" s="8" t="s">
        <v>254</v>
      </c>
      <c r="C1347" s="8" t="s">
        <v>254</v>
      </c>
      <c r="D1347" s="20" t="s">
        <v>2805</v>
      </c>
      <c r="E1347" s="12"/>
      <c r="F1347" s="22" t="s">
        <v>14</v>
      </c>
      <c r="G1347" s="12"/>
      <c r="H1347" s="12"/>
      <c r="I1347" s="25">
        <v>21</v>
      </c>
      <c r="J1347" s="14" t="s">
        <v>75</v>
      </c>
    </row>
    <row r="1348" spans="1:10" ht="46.8">
      <c r="A1348" s="21">
        <v>578685</v>
      </c>
      <c r="B1348" s="8" t="s">
        <v>254</v>
      </c>
      <c r="C1348" s="8" t="s">
        <v>254</v>
      </c>
      <c r="D1348" s="28" t="s">
        <v>2806</v>
      </c>
      <c r="E1348" s="12"/>
      <c r="F1348" s="22" t="s">
        <v>14</v>
      </c>
      <c r="G1348" s="12"/>
      <c r="H1348" s="12"/>
      <c r="I1348" s="25">
        <v>21</v>
      </c>
      <c r="J1348" s="14" t="s">
        <v>17</v>
      </c>
    </row>
    <row r="1349" spans="1:10" ht="31.2">
      <c r="A1349" s="21">
        <v>578688</v>
      </c>
      <c r="B1349" s="8" t="s">
        <v>254</v>
      </c>
      <c r="C1349" s="8" t="s">
        <v>254</v>
      </c>
      <c r="D1349" s="20" t="s">
        <v>2807</v>
      </c>
      <c r="E1349" s="12"/>
      <c r="F1349" s="22" t="s">
        <v>14</v>
      </c>
      <c r="G1349" s="12"/>
      <c r="H1349" s="12"/>
      <c r="I1349" s="25">
        <v>221</v>
      </c>
      <c r="J1349" s="14" t="s">
        <v>75</v>
      </c>
    </row>
    <row r="1350" spans="1:10" ht="46.8">
      <c r="A1350" s="8">
        <v>579460</v>
      </c>
      <c r="B1350" s="8" t="s">
        <v>254</v>
      </c>
      <c r="C1350" s="8" t="s">
        <v>254</v>
      </c>
      <c r="D1350" s="30" t="s">
        <v>2808</v>
      </c>
      <c r="E1350" s="12"/>
      <c r="F1350" s="12"/>
      <c r="G1350" s="12"/>
      <c r="H1350" s="66" t="s">
        <v>2733</v>
      </c>
      <c r="I1350" s="8">
        <v>21</v>
      </c>
      <c r="J1350" s="14" t="s">
        <v>75</v>
      </c>
    </row>
    <row r="1351" spans="1:10" ht="46.8">
      <c r="A1351" s="8">
        <v>579881</v>
      </c>
      <c r="B1351" s="8" t="s">
        <v>254</v>
      </c>
      <c r="C1351" s="8" t="s">
        <v>254</v>
      </c>
      <c r="D1351" s="30" t="s">
        <v>2809</v>
      </c>
      <c r="E1351" s="12"/>
      <c r="F1351" s="12"/>
      <c r="G1351" s="12"/>
      <c r="H1351" s="66" t="s">
        <v>2733</v>
      </c>
      <c r="I1351" s="8">
        <v>21</v>
      </c>
      <c r="J1351" s="14" t="s">
        <v>75</v>
      </c>
    </row>
    <row r="1352" spans="1:10" ht="46.8">
      <c r="A1352" s="8">
        <v>580044</v>
      </c>
      <c r="B1352" s="8" t="s">
        <v>254</v>
      </c>
      <c r="C1352" s="8" t="s">
        <v>254</v>
      </c>
      <c r="D1352" s="30" t="s">
        <v>2810</v>
      </c>
      <c r="E1352" s="12"/>
      <c r="F1352" s="12"/>
      <c r="G1352" s="12"/>
      <c r="H1352" s="66" t="s">
        <v>2733</v>
      </c>
      <c r="I1352" s="8">
        <v>21</v>
      </c>
      <c r="J1352" s="14" t="s">
        <v>75</v>
      </c>
    </row>
    <row r="1353" spans="1:10" ht="46.8">
      <c r="A1353" s="8">
        <v>580645</v>
      </c>
      <c r="B1353" s="8" t="s">
        <v>254</v>
      </c>
      <c r="C1353" s="8" t="s">
        <v>254</v>
      </c>
      <c r="D1353" s="30" t="s">
        <v>2811</v>
      </c>
      <c r="E1353" s="12"/>
      <c r="F1353" s="12"/>
      <c r="G1353" s="12"/>
      <c r="H1353" s="66" t="s">
        <v>2733</v>
      </c>
      <c r="I1353" s="8">
        <v>21</v>
      </c>
      <c r="J1353" s="14" t="s">
        <v>75</v>
      </c>
    </row>
    <row r="1354" spans="1:10" ht="46.8">
      <c r="A1354" s="8">
        <v>580656</v>
      </c>
      <c r="B1354" s="8" t="s">
        <v>254</v>
      </c>
      <c r="C1354" s="8" t="s">
        <v>254</v>
      </c>
      <c r="D1354" s="30" t="s">
        <v>2812</v>
      </c>
      <c r="E1354" s="12"/>
      <c r="F1354" s="12"/>
      <c r="G1354" s="12"/>
      <c r="H1354" s="66" t="s">
        <v>2733</v>
      </c>
      <c r="I1354" s="8">
        <v>21</v>
      </c>
      <c r="J1354" s="14" t="s">
        <v>75</v>
      </c>
    </row>
    <row r="1355" spans="1:10" ht="31.2">
      <c r="A1355" s="68">
        <v>581149</v>
      </c>
      <c r="B1355" s="8" t="s">
        <v>254</v>
      </c>
      <c r="C1355" s="8" t="s">
        <v>254</v>
      </c>
      <c r="D1355" s="20" t="s">
        <v>2813</v>
      </c>
      <c r="E1355" s="12"/>
      <c r="F1355" s="22" t="s">
        <v>14</v>
      </c>
      <c r="G1355" s="12"/>
      <c r="H1355" s="12"/>
      <c r="I1355" s="25">
        <v>65</v>
      </c>
      <c r="J1355" s="14" t="s">
        <v>75</v>
      </c>
    </row>
    <row r="1356" spans="1:10" ht="46.8">
      <c r="A1356" s="21">
        <v>581188</v>
      </c>
      <c r="B1356" s="8" t="s">
        <v>254</v>
      </c>
      <c r="C1356" s="8" t="s">
        <v>254</v>
      </c>
      <c r="D1356" s="20" t="s">
        <v>2814</v>
      </c>
      <c r="E1356" s="12"/>
      <c r="F1356" s="22" t="s">
        <v>14</v>
      </c>
      <c r="G1356" s="12"/>
      <c r="H1356" s="12"/>
      <c r="I1356" s="25">
        <v>21</v>
      </c>
      <c r="J1356" s="14" t="s">
        <v>75</v>
      </c>
    </row>
    <row r="1357" spans="1:10" ht="46.8">
      <c r="A1357" s="21">
        <v>581191</v>
      </c>
      <c r="B1357" s="8" t="s">
        <v>254</v>
      </c>
      <c r="C1357" s="8" t="s">
        <v>254</v>
      </c>
      <c r="D1357" s="20" t="s">
        <v>2815</v>
      </c>
      <c r="E1357" s="12"/>
      <c r="F1357" s="22" t="s">
        <v>14</v>
      </c>
      <c r="G1357" s="12"/>
      <c r="H1357" s="12"/>
      <c r="I1357" s="25">
        <v>21</v>
      </c>
      <c r="J1357" s="14" t="s">
        <v>75</v>
      </c>
    </row>
    <row r="1358" spans="1:10" ht="46.8">
      <c r="A1358" s="21">
        <v>581192</v>
      </c>
      <c r="B1358" s="8" t="s">
        <v>254</v>
      </c>
      <c r="C1358" s="8" t="s">
        <v>254</v>
      </c>
      <c r="D1358" s="20" t="s">
        <v>2816</v>
      </c>
      <c r="E1358" s="12"/>
      <c r="F1358" s="22" t="s">
        <v>14</v>
      </c>
      <c r="G1358" s="12"/>
      <c r="H1358" s="12"/>
      <c r="I1358" s="25">
        <v>21</v>
      </c>
      <c r="J1358" s="14" t="s">
        <v>75</v>
      </c>
    </row>
    <row r="1359" spans="1:10" ht="93.6">
      <c r="A1359" s="8">
        <v>581208</v>
      </c>
      <c r="B1359" s="8" t="s">
        <v>254</v>
      </c>
      <c r="C1359" s="8" t="s">
        <v>254</v>
      </c>
      <c r="D1359" s="45" t="str">
        <f>HYPERLINK("https://catalog.archives.gov/search?q=*:*&amp;f.ancestorNaIds=581208&amp;sort=naIdSort%20asc&amp;f.oldScope=online","Logbooks of U.S. Navy Ships")</f>
        <v>Logbooks of U.S. Navy Ships</v>
      </c>
      <c r="E1359" s="12"/>
      <c r="F1359" s="12"/>
      <c r="G1359" s="12"/>
      <c r="H1359" s="51" t="str">
        <f>HYPERLINK("https://www.pmel.noaa.gov/rediscover/us-navy-logbooks","National Oceanic and Atmospheric Administration (NOAA)")</f>
        <v>National Oceanic and Atmospheric Administration (NOAA)</v>
      </c>
      <c r="I1359" s="8">
        <v>24</v>
      </c>
      <c r="J1359" s="7" t="s">
        <v>17</v>
      </c>
    </row>
    <row r="1360" spans="1:10" ht="31.2">
      <c r="A1360" s="21">
        <v>583580</v>
      </c>
      <c r="B1360" s="8" t="s">
        <v>254</v>
      </c>
      <c r="C1360" s="8" t="s">
        <v>254</v>
      </c>
      <c r="D1360" s="20" t="s">
        <v>2817</v>
      </c>
      <c r="E1360" s="27" t="s">
        <v>222</v>
      </c>
      <c r="F1360" s="12"/>
      <c r="G1360" s="12"/>
      <c r="H1360" s="12"/>
      <c r="I1360" s="25">
        <v>407</v>
      </c>
      <c r="J1360" s="14" t="s">
        <v>75</v>
      </c>
    </row>
    <row r="1361" spans="1:10" ht="46.8">
      <c r="A1361" s="8">
        <v>583819</v>
      </c>
      <c r="B1361" s="8" t="s">
        <v>254</v>
      </c>
      <c r="C1361" s="8" t="s">
        <v>254</v>
      </c>
      <c r="D1361" s="30" t="s">
        <v>2818</v>
      </c>
      <c r="E1361" s="12"/>
      <c r="F1361" s="12"/>
      <c r="G1361" s="12"/>
      <c r="H1361" s="66" t="s">
        <v>2733</v>
      </c>
      <c r="I1361" s="8">
        <v>21</v>
      </c>
      <c r="J1361" s="14" t="s">
        <v>75</v>
      </c>
    </row>
    <row r="1362" spans="1:10" ht="46.8">
      <c r="A1362" s="68">
        <v>584006</v>
      </c>
      <c r="B1362" s="8" t="s">
        <v>254</v>
      </c>
      <c r="C1362" s="8" t="s">
        <v>254</v>
      </c>
      <c r="D1362" s="30" t="s">
        <v>2819</v>
      </c>
      <c r="E1362" s="12"/>
      <c r="F1362" s="12"/>
      <c r="G1362" s="27" t="s">
        <v>42</v>
      </c>
      <c r="H1362" s="12"/>
      <c r="I1362" s="25">
        <v>49</v>
      </c>
      <c r="J1362" s="14" t="s">
        <v>75</v>
      </c>
    </row>
    <row r="1363" spans="1:10" ht="46.8">
      <c r="A1363" s="68">
        <v>584041</v>
      </c>
      <c r="B1363" s="8" t="s">
        <v>254</v>
      </c>
      <c r="C1363" s="8" t="s">
        <v>254</v>
      </c>
      <c r="D1363" s="30" t="s">
        <v>2820</v>
      </c>
      <c r="E1363" s="12"/>
      <c r="F1363" s="12"/>
      <c r="G1363" s="27" t="s">
        <v>42</v>
      </c>
      <c r="H1363" s="12"/>
      <c r="I1363" s="25">
        <v>49</v>
      </c>
      <c r="J1363" s="14" t="s">
        <v>75</v>
      </c>
    </row>
    <row r="1364" spans="1:10" ht="46.8">
      <c r="A1364" s="68">
        <v>584054</v>
      </c>
      <c r="B1364" s="8" t="s">
        <v>254</v>
      </c>
      <c r="C1364" s="8" t="s">
        <v>254</v>
      </c>
      <c r="D1364" s="30" t="s">
        <v>2821</v>
      </c>
      <c r="E1364" s="12"/>
      <c r="F1364" s="12"/>
      <c r="G1364" s="27" t="s">
        <v>42</v>
      </c>
      <c r="H1364" s="12"/>
      <c r="I1364" s="25">
        <v>49</v>
      </c>
      <c r="J1364" s="14" t="s">
        <v>75</v>
      </c>
    </row>
    <row r="1365" spans="1:10" ht="46.8">
      <c r="A1365" s="68">
        <v>584151</v>
      </c>
      <c r="B1365" s="8" t="s">
        <v>254</v>
      </c>
      <c r="C1365" s="8" t="s">
        <v>254</v>
      </c>
      <c r="D1365" s="30" t="s">
        <v>2822</v>
      </c>
      <c r="E1365" s="12"/>
      <c r="F1365" s="12"/>
      <c r="G1365" s="27" t="s">
        <v>42</v>
      </c>
      <c r="H1365" s="12"/>
      <c r="I1365" s="25">
        <v>49</v>
      </c>
      <c r="J1365" s="14" t="s">
        <v>75</v>
      </c>
    </row>
    <row r="1366" spans="1:10" ht="46.8">
      <c r="A1366" s="68">
        <v>584158</v>
      </c>
      <c r="B1366" s="8" t="s">
        <v>254</v>
      </c>
      <c r="C1366" s="8" t="s">
        <v>254</v>
      </c>
      <c r="D1366" s="30" t="s">
        <v>2823</v>
      </c>
      <c r="E1366" s="12"/>
      <c r="F1366" s="12"/>
      <c r="G1366" s="27" t="s">
        <v>42</v>
      </c>
      <c r="H1366" s="12"/>
      <c r="I1366" s="25">
        <v>49</v>
      </c>
      <c r="J1366" s="14" t="s">
        <v>75</v>
      </c>
    </row>
    <row r="1367" spans="1:10" ht="62.4">
      <c r="A1367" s="68">
        <v>584161</v>
      </c>
      <c r="B1367" s="8" t="s">
        <v>254</v>
      </c>
      <c r="C1367" s="8" t="s">
        <v>254</v>
      </c>
      <c r="D1367" s="30" t="s">
        <v>2824</v>
      </c>
      <c r="E1367" s="12"/>
      <c r="F1367" s="12"/>
      <c r="G1367" s="27" t="s">
        <v>42</v>
      </c>
      <c r="H1367" s="12"/>
      <c r="I1367" s="25">
        <v>49</v>
      </c>
      <c r="J1367" s="14" t="s">
        <v>75</v>
      </c>
    </row>
    <row r="1368" spans="1:10" ht="46.8">
      <c r="A1368" s="68">
        <v>584169</v>
      </c>
      <c r="B1368" s="8" t="s">
        <v>254</v>
      </c>
      <c r="C1368" s="8" t="s">
        <v>254</v>
      </c>
      <c r="D1368" s="30" t="s">
        <v>2825</v>
      </c>
      <c r="E1368" s="12"/>
      <c r="F1368" s="12"/>
      <c r="G1368" s="27" t="s">
        <v>42</v>
      </c>
      <c r="H1368" s="12"/>
      <c r="I1368" s="25">
        <v>49</v>
      </c>
      <c r="J1368" s="14" t="s">
        <v>75</v>
      </c>
    </row>
    <row r="1369" spans="1:10" ht="46.8">
      <c r="A1369" s="68">
        <v>584170</v>
      </c>
      <c r="B1369" s="8" t="s">
        <v>254</v>
      </c>
      <c r="C1369" s="8" t="s">
        <v>254</v>
      </c>
      <c r="D1369" s="30" t="s">
        <v>2826</v>
      </c>
      <c r="E1369" s="12"/>
      <c r="F1369" s="12"/>
      <c r="G1369" s="27" t="s">
        <v>42</v>
      </c>
      <c r="H1369" s="12"/>
      <c r="I1369" s="25">
        <v>49</v>
      </c>
      <c r="J1369" s="14" t="s">
        <v>75</v>
      </c>
    </row>
    <row r="1370" spans="1:10" ht="46.8">
      <c r="A1370" s="21">
        <v>584658</v>
      </c>
      <c r="B1370" s="8" t="s">
        <v>254</v>
      </c>
      <c r="C1370" s="8" t="s">
        <v>254</v>
      </c>
      <c r="D1370" s="20" t="s">
        <v>2827</v>
      </c>
      <c r="E1370" s="12"/>
      <c r="F1370" s="22" t="s">
        <v>14</v>
      </c>
      <c r="G1370" s="12"/>
      <c r="H1370" s="12"/>
      <c r="I1370" s="25">
        <v>21</v>
      </c>
      <c r="J1370" s="14" t="s">
        <v>75</v>
      </c>
    </row>
    <row r="1371" spans="1:10" ht="31.2">
      <c r="A1371" s="21">
        <v>584660</v>
      </c>
      <c r="B1371" s="8" t="s">
        <v>254</v>
      </c>
      <c r="C1371" s="8" t="s">
        <v>254</v>
      </c>
      <c r="D1371" s="20" t="s">
        <v>2828</v>
      </c>
      <c r="E1371" s="12"/>
      <c r="F1371" s="22" t="s">
        <v>14</v>
      </c>
      <c r="G1371" s="12"/>
      <c r="H1371" s="12"/>
      <c r="I1371" s="25">
        <v>21</v>
      </c>
      <c r="J1371" s="14" t="s">
        <v>75</v>
      </c>
    </row>
    <row r="1372" spans="1:10" ht="46.8">
      <c r="A1372" s="69">
        <v>584662</v>
      </c>
      <c r="B1372" s="8" t="s">
        <v>254</v>
      </c>
      <c r="C1372" s="8" t="s">
        <v>254</v>
      </c>
      <c r="D1372" s="20" t="s">
        <v>2829</v>
      </c>
      <c r="E1372" s="12"/>
      <c r="F1372" s="22" t="s">
        <v>14</v>
      </c>
      <c r="G1372" s="12"/>
      <c r="H1372" s="12"/>
      <c r="I1372" s="25">
        <v>21</v>
      </c>
      <c r="J1372" s="14" t="s">
        <v>75</v>
      </c>
    </row>
    <row r="1373" spans="1:10" ht="31.2">
      <c r="A1373" s="21">
        <v>584664</v>
      </c>
      <c r="B1373" s="8" t="s">
        <v>254</v>
      </c>
      <c r="C1373" s="8" t="s">
        <v>254</v>
      </c>
      <c r="D1373" s="20" t="s">
        <v>2830</v>
      </c>
      <c r="E1373" s="12"/>
      <c r="F1373" s="22" t="s">
        <v>14</v>
      </c>
      <c r="G1373" s="12"/>
      <c r="H1373" s="12"/>
      <c r="I1373" s="25">
        <v>21</v>
      </c>
      <c r="J1373" s="14" t="s">
        <v>75</v>
      </c>
    </row>
    <row r="1374" spans="1:10" ht="46.8">
      <c r="A1374" s="21">
        <v>584737</v>
      </c>
      <c r="B1374" s="8" t="s">
        <v>254</v>
      </c>
      <c r="C1374" s="8" t="s">
        <v>254</v>
      </c>
      <c r="D1374" s="20" t="s">
        <v>2831</v>
      </c>
      <c r="E1374" s="12"/>
      <c r="F1374" s="22" t="s">
        <v>14</v>
      </c>
      <c r="G1374" s="12"/>
      <c r="H1374" s="12"/>
      <c r="I1374" s="25">
        <v>21</v>
      </c>
      <c r="J1374" s="14" t="s">
        <v>75</v>
      </c>
    </row>
    <row r="1375" spans="1:10" ht="46.8">
      <c r="A1375" s="21">
        <v>584751</v>
      </c>
      <c r="B1375" s="8" t="s">
        <v>254</v>
      </c>
      <c r="C1375" s="8" t="s">
        <v>254</v>
      </c>
      <c r="D1375" s="20" t="s">
        <v>2832</v>
      </c>
      <c r="E1375" s="12"/>
      <c r="F1375" s="22" t="s">
        <v>14</v>
      </c>
      <c r="G1375" s="12"/>
      <c r="H1375" s="12"/>
      <c r="I1375" s="25">
        <v>21</v>
      </c>
      <c r="J1375" s="14" t="s">
        <v>75</v>
      </c>
    </row>
    <row r="1376" spans="1:10" ht="46.8">
      <c r="A1376" s="21">
        <v>584766</v>
      </c>
      <c r="B1376" s="8" t="s">
        <v>254</v>
      </c>
      <c r="C1376" s="8" t="s">
        <v>254</v>
      </c>
      <c r="D1376" s="20" t="s">
        <v>2833</v>
      </c>
      <c r="E1376" s="12"/>
      <c r="F1376" s="22" t="s">
        <v>14</v>
      </c>
      <c r="G1376" s="12"/>
      <c r="H1376" s="12"/>
      <c r="I1376" s="25">
        <v>21</v>
      </c>
      <c r="J1376" s="14" t="s">
        <v>75</v>
      </c>
    </row>
    <row r="1377" spans="1:10" ht="46.8">
      <c r="A1377" s="21">
        <v>584767</v>
      </c>
      <c r="B1377" s="8" t="s">
        <v>254</v>
      </c>
      <c r="C1377" s="8" t="s">
        <v>254</v>
      </c>
      <c r="D1377" s="20" t="s">
        <v>2834</v>
      </c>
      <c r="E1377" s="12"/>
      <c r="F1377" s="22" t="s">
        <v>14</v>
      </c>
      <c r="G1377" s="12"/>
      <c r="H1377" s="12"/>
      <c r="I1377" s="25">
        <v>21</v>
      </c>
      <c r="J1377" s="14" t="s">
        <v>75</v>
      </c>
    </row>
    <row r="1378" spans="1:10" ht="31.2">
      <c r="A1378" s="8">
        <v>584986</v>
      </c>
      <c r="B1378" s="8" t="s">
        <v>254</v>
      </c>
      <c r="C1378" s="8" t="s">
        <v>254</v>
      </c>
      <c r="D1378" s="30" t="s">
        <v>2835</v>
      </c>
      <c r="E1378" s="12"/>
      <c r="F1378" s="12"/>
      <c r="G1378" s="12"/>
      <c r="H1378" s="66" t="s">
        <v>2733</v>
      </c>
      <c r="I1378" s="8">
        <v>21</v>
      </c>
      <c r="J1378" s="14" t="s">
        <v>75</v>
      </c>
    </row>
    <row r="1379" spans="1:10" ht="46.8">
      <c r="A1379" s="8">
        <v>585004</v>
      </c>
      <c r="B1379" s="8" t="s">
        <v>254</v>
      </c>
      <c r="C1379" s="8" t="s">
        <v>254</v>
      </c>
      <c r="D1379" s="30" t="s">
        <v>2836</v>
      </c>
      <c r="E1379" s="12"/>
      <c r="F1379" s="12"/>
      <c r="G1379" s="12"/>
      <c r="H1379" s="66" t="s">
        <v>2733</v>
      </c>
      <c r="I1379" s="8">
        <v>21</v>
      </c>
      <c r="J1379" s="14" t="s">
        <v>75</v>
      </c>
    </row>
    <row r="1380" spans="1:10" ht="46.8">
      <c r="A1380" s="21">
        <v>585133</v>
      </c>
      <c r="B1380" s="8" t="s">
        <v>254</v>
      </c>
      <c r="C1380" s="8" t="s">
        <v>254</v>
      </c>
      <c r="D1380" s="20" t="s">
        <v>2837</v>
      </c>
      <c r="E1380" s="12"/>
      <c r="F1380" s="22" t="s">
        <v>14</v>
      </c>
      <c r="G1380" s="12"/>
      <c r="H1380" s="12"/>
      <c r="I1380" s="25">
        <v>21</v>
      </c>
      <c r="J1380" s="14" t="s">
        <v>75</v>
      </c>
    </row>
    <row r="1381" spans="1:10" ht="46.8">
      <c r="A1381" s="21">
        <v>585145</v>
      </c>
      <c r="B1381" s="8" t="s">
        <v>254</v>
      </c>
      <c r="C1381" s="8" t="s">
        <v>254</v>
      </c>
      <c r="D1381" s="20" t="s">
        <v>2838</v>
      </c>
      <c r="E1381" s="12"/>
      <c r="F1381" s="22" t="s">
        <v>14</v>
      </c>
      <c r="G1381" s="12"/>
      <c r="H1381" s="12"/>
      <c r="I1381" s="25">
        <v>21</v>
      </c>
      <c r="J1381" s="14" t="s">
        <v>75</v>
      </c>
    </row>
    <row r="1382" spans="1:10" ht="46.8">
      <c r="A1382" s="8">
        <v>586013</v>
      </c>
      <c r="B1382" s="8" t="s">
        <v>254</v>
      </c>
      <c r="C1382" s="8" t="s">
        <v>254</v>
      </c>
      <c r="D1382" s="30" t="s">
        <v>2839</v>
      </c>
      <c r="E1382" s="12"/>
      <c r="F1382" s="12"/>
      <c r="G1382" s="22" t="s">
        <v>42</v>
      </c>
      <c r="H1382" s="12"/>
      <c r="I1382" s="8">
        <v>21</v>
      </c>
      <c r="J1382" s="7" t="s">
        <v>75</v>
      </c>
    </row>
    <row r="1383" spans="1:10" ht="46.8">
      <c r="A1383" s="8">
        <v>586102</v>
      </c>
      <c r="B1383" s="8" t="s">
        <v>254</v>
      </c>
      <c r="C1383" s="8" t="s">
        <v>254</v>
      </c>
      <c r="D1383" s="30" t="s">
        <v>2840</v>
      </c>
      <c r="E1383" s="12"/>
      <c r="F1383" s="12"/>
      <c r="G1383" s="26" t="str">
        <f>HYPERLINK("https://www.familysearch.org/search/catalog/3328317","FamilySearch.org")</f>
        <v>FamilySearch.org</v>
      </c>
      <c r="H1383" s="12"/>
      <c r="I1383" s="8">
        <v>21</v>
      </c>
      <c r="J1383" s="7" t="s">
        <v>75</v>
      </c>
    </row>
    <row r="1384" spans="1:10" ht="93.6">
      <c r="A1384" s="8">
        <v>587169</v>
      </c>
      <c r="B1384" s="8" t="s">
        <v>254</v>
      </c>
      <c r="C1384" s="8" t="s">
        <v>254</v>
      </c>
      <c r="D1384" s="45" t="str">
        <f>HYPERLINK("https://catalog.archives.gov/search?q=*:*&amp;f.ancestorNaIds=587169&amp;sort=naIdSort%20asc&amp;f.oldScope=online","Logbooks of US Revenue Cutters and US Coast Guard Vessels")</f>
        <v>Logbooks of US Revenue Cutters and US Coast Guard Vessels</v>
      </c>
      <c r="E1384" s="12"/>
      <c r="F1384" s="12"/>
      <c r="G1384" s="12"/>
      <c r="H1384" s="51" t="str">
        <f>HYPERLINK("https://www.pmel.noaa.gov/rediscover/us-coast-guard-revenue-cutter-logbooks","National Oceanic and Atmospheric Administration (NOAA)")</f>
        <v>National Oceanic and Atmospheric Administration (NOAA)</v>
      </c>
      <c r="I1384" s="8">
        <v>26</v>
      </c>
      <c r="J1384" s="7" t="s">
        <v>11</v>
      </c>
    </row>
    <row r="1385" spans="1:10" ht="46.8">
      <c r="A1385" s="21">
        <v>592776</v>
      </c>
      <c r="B1385" s="8" t="s">
        <v>254</v>
      </c>
      <c r="C1385" s="8" t="s">
        <v>254</v>
      </c>
      <c r="D1385" s="20" t="s">
        <v>2841</v>
      </c>
      <c r="E1385" s="12"/>
      <c r="F1385" s="22" t="s">
        <v>14</v>
      </c>
      <c r="G1385" s="12"/>
      <c r="H1385" s="12"/>
      <c r="I1385" s="25">
        <v>21</v>
      </c>
      <c r="J1385" s="14" t="s">
        <v>75</v>
      </c>
    </row>
    <row r="1386" spans="1:10" ht="31.2">
      <c r="A1386" s="21">
        <v>592779</v>
      </c>
      <c r="B1386" s="8" t="s">
        <v>254</v>
      </c>
      <c r="C1386" s="8" t="s">
        <v>254</v>
      </c>
      <c r="D1386" s="28" t="s">
        <v>2842</v>
      </c>
      <c r="E1386" s="12"/>
      <c r="F1386" s="27" t="str">
        <f>HYPERLINK("https://search.ancestryinstitution.com/search/db.aspx?dbid=2531","Ancestry.com")</f>
        <v>Ancestry.com</v>
      </c>
      <c r="G1386" s="12"/>
      <c r="H1386" s="12"/>
      <c r="I1386" s="25">
        <v>21</v>
      </c>
      <c r="J1386" s="14" t="s">
        <v>17</v>
      </c>
    </row>
    <row r="1387" spans="1:10" ht="31.2">
      <c r="A1387" s="8">
        <v>593308</v>
      </c>
      <c r="B1387" s="8" t="s">
        <v>254</v>
      </c>
      <c r="C1387" s="8" t="s">
        <v>254</v>
      </c>
      <c r="D1387" s="30" t="s">
        <v>2843</v>
      </c>
      <c r="E1387" s="12"/>
      <c r="F1387" s="12"/>
      <c r="G1387" s="26" t="str">
        <f>HYPERLINK("https://www.familysearch.org/search/catalog/2827674","FamilySearch.org")</f>
        <v>FamilySearch.org</v>
      </c>
      <c r="H1387" s="12"/>
      <c r="I1387" s="8">
        <v>21</v>
      </c>
      <c r="J1387" s="7" t="s">
        <v>75</v>
      </c>
    </row>
    <row r="1388" spans="1:10" ht="46.8">
      <c r="A1388" s="21">
        <v>593882</v>
      </c>
      <c r="B1388" s="8" t="s">
        <v>254</v>
      </c>
      <c r="C1388" s="8" t="s">
        <v>254</v>
      </c>
      <c r="D1388" s="20" t="s">
        <v>2844</v>
      </c>
      <c r="E1388" s="12"/>
      <c r="F1388" s="12"/>
      <c r="G1388" s="27" t="s">
        <v>42</v>
      </c>
      <c r="H1388" s="12"/>
      <c r="I1388" s="25">
        <v>21</v>
      </c>
      <c r="J1388" s="14" t="s">
        <v>75</v>
      </c>
    </row>
    <row r="1389" spans="1:10" ht="31.2">
      <c r="A1389" s="21">
        <v>594890</v>
      </c>
      <c r="B1389" s="8" t="s">
        <v>254</v>
      </c>
      <c r="C1389" s="8" t="s">
        <v>254</v>
      </c>
      <c r="D1389" s="15" t="s">
        <v>2845</v>
      </c>
      <c r="E1389" s="12"/>
      <c r="F1389" s="22" t="s">
        <v>14</v>
      </c>
      <c r="G1389" s="12"/>
      <c r="H1389" s="12"/>
      <c r="I1389" s="25">
        <v>21</v>
      </c>
      <c r="J1389" s="14" t="s">
        <v>17</v>
      </c>
    </row>
    <row r="1390" spans="1:10" ht="46.8">
      <c r="A1390" s="21">
        <v>596118</v>
      </c>
      <c r="B1390" s="8" t="s">
        <v>254</v>
      </c>
      <c r="C1390" s="8" t="s">
        <v>254</v>
      </c>
      <c r="D1390" s="28" t="s">
        <v>2846</v>
      </c>
      <c r="E1390" s="11" t="s">
        <v>222</v>
      </c>
      <c r="F1390" s="22" t="s">
        <v>14</v>
      </c>
      <c r="G1390" s="12"/>
      <c r="H1390" s="12"/>
      <c r="I1390" s="25">
        <v>92</v>
      </c>
      <c r="J1390" s="14" t="s">
        <v>11</v>
      </c>
    </row>
    <row r="1391" spans="1:10" ht="31.2">
      <c r="A1391" s="68">
        <v>597863</v>
      </c>
      <c r="B1391" s="8" t="s">
        <v>254</v>
      </c>
      <c r="C1391" s="8" t="s">
        <v>254</v>
      </c>
      <c r="D1391" s="20" t="s">
        <v>2847</v>
      </c>
      <c r="E1391" s="12"/>
      <c r="F1391" s="22" t="s">
        <v>14</v>
      </c>
      <c r="G1391" s="12"/>
      <c r="H1391" s="12"/>
      <c r="I1391" s="25">
        <v>65</v>
      </c>
      <c r="J1391" s="14" t="s">
        <v>75</v>
      </c>
    </row>
    <row r="1392" spans="1:10" ht="31.2">
      <c r="A1392" s="68">
        <v>597891</v>
      </c>
      <c r="B1392" s="8" t="s">
        <v>254</v>
      </c>
      <c r="C1392" s="8" t="s">
        <v>254</v>
      </c>
      <c r="D1392" s="20" t="s">
        <v>2848</v>
      </c>
      <c r="E1392" s="12"/>
      <c r="F1392" s="22" t="s">
        <v>14</v>
      </c>
      <c r="G1392" s="12"/>
      <c r="H1392" s="12"/>
      <c r="I1392" s="25">
        <v>65</v>
      </c>
      <c r="J1392" s="14" t="s">
        <v>75</v>
      </c>
    </row>
    <row r="1393" spans="1:10" ht="31.2">
      <c r="A1393" s="68">
        <v>597893</v>
      </c>
      <c r="B1393" s="8" t="s">
        <v>254</v>
      </c>
      <c r="C1393" s="8" t="s">
        <v>254</v>
      </c>
      <c r="D1393" s="20" t="s">
        <v>2849</v>
      </c>
      <c r="E1393" s="12"/>
      <c r="F1393" s="22" t="s">
        <v>14</v>
      </c>
      <c r="G1393" s="12"/>
      <c r="H1393" s="12"/>
      <c r="I1393" s="25">
        <v>65</v>
      </c>
      <c r="J1393" s="14" t="s">
        <v>75</v>
      </c>
    </row>
    <row r="1394" spans="1:10" ht="15.6">
      <c r="A1394" s="68">
        <v>597894</v>
      </c>
      <c r="B1394" s="8" t="s">
        <v>254</v>
      </c>
      <c r="C1394" s="8" t="s">
        <v>254</v>
      </c>
      <c r="D1394" s="15" t="s">
        <v>2850</v>
      </c>
      <c r="E1394" s="12"/>
      <c r="F1394" s="22" t="s">
        <v>14</v>
      </c>
      <c r="G1394" s="12"/>
      <c r="H1394" s="12"/>
      <c r="I1394" s="25">
        <v>65</v>
      </c>
      <c r="J1394" s="14" t="s">
        <v>11</v>
      </c>
    </row>
    <row r="1395" spans="1:10" ht="31.2">
      <c r="A1395" s="21">
        <v>598884</v>
      </c>
      <c r="B1395" s="8" t="s">
        <v>254</v>
      </c>
      <c r="C1395" s="8" t="s">
        <v>254</v>
      </c>
      <c r="D1395" s="15" t="s">
        <v>2851</v>
      </c>
      <c r="E1395" s="27" t="str">
        <f t="shared" ref="E1395:E1401" si="41">HYPERLINK("https://www.fold3.com/title/765/wwii-old-mans-draft-registration-cards","Fold3.com")</f>
        <v>Fold3.com</v>
      </c>
      <c r="F1395" s="22" t="s">
        <v>14</v>
      </c>
      <c r="G1395" s="12"/>
      <c r="H1395" s="12"/>
      <c r="I1395" s="25">
        <v>147</v>
      </c>
      <c r="J1395" s="14" t="s">
        <v>11</v>
      </c>
    </row>
    <row r="1396" spans="1:10" ht="31.2">
      <c r="A1396" s="21">
        <v>598909</v>
      </c>
      <c r="B1396" s="8" t="s">
        <v>254</v>
      </c>
      <c r="C1396" s="8" t="s">
        <v>254</v>
      </c>
      <c r="D1396" s="20" t="s">
        <v>2852</v>
      </c>
      <c r="E1396" s="27" t="str">
        <f t="shared" si="41"/>
        <v>Fold3.com</v>
      </c>
      <c r="F1396" s="22" t="s">
        <v>14</v>
      </c>
      <c r="G1396" s="12"/>
      <c r="H1396" s="12"/>
      <c r="I1396" s="25">
        <v>147</v>
      </c>
      <c r="J1396" s="14" t="s">
        <v>75</v>
      </c>
    </row>
    <row r="1397" spans="1:10" ht="31.2">
      <c r="A1397" s="21">
        <v>598910</v>
      </c>
      <c r="B1397" s="8" t="s">
        <v>254</v>
      </c>
      <c r="C1397" s="8" t="s">
        <v>254</v>
      </c>
      <c r="D1397" s="20" t="s">
        <v>2853</v>
      </c>
      <c r="E1397" s="27" t="str">
        <f t="shared" si="41"/>
        <v>Fold3.com</v>
      </c>
      <c r="F1397" s="22" t="s">
        <v>14</v>
      </c>
      <c r="G1397" s="12"/>
      <c r="H1397" s="12"/>
      <c r="I1397" s="25">
        <v>147</v>
      </c>
      <c r="J1397" s="14" t="s">
        <v>75</v>
      </c>
    </row>
    <row r="1398" spans="1:10" ht="31.2">
      <c r="A1398" s="21">
        <v>598911</v>
      </c>
      <c r="B1398" s="8" t="s">
        <v>254</v>
      </c>
      <c r="C1398" s="8" t="s">
        <v>254</v>
      </c>
      <c r="D1398" s="20" t="s">
        <v>2854</v>
      </c>
      <c r="E1398" s="27" t="str">
        <f t="shared" si="41"/>
        <v>Fold3.com</v>
      </c>
      <c r="F1398" s="22" t="s">
        <v>14</v>
      </c>
      <c r="G1398" s="12"/>
      <c r="H1398" s="12"/>
      <c r="I1398" s="25">
        <v>147</v>
      </c>
      <c r="J1398" s="14" t="s">
        <v>75</v>
      </c>
    </row>
    <row r="1399" spans="1:10" ht="46.8">
      <c r="A1399" s="21">
        <v>598912</v>
      </c>
      <c r="B1399" s="8" t="s">
        <v>254</v>
      </c>
      <c r="C1399" s="8" t="s">
        <v>254</v>
      </c>
      <c r="D1399" s="15" t="s">
        <v>2855</v>
      </c>
      <c r="E1399" s="27" t="str">
        <f t="shared" si="41"/>
        <v>Fold3.com</v>
      </c>
      <c r="F1399" s="22" t="s">
        <v>14</v>
      </c>
      <c r="G1399" s="12"/>
      <c r="H1399" s="12"/>
      <c r="I1399" s="25">
        <v>147</v>
      </c>
      <c r="J1399" s="14" t="s">
        <v>2856</v>
      </c>
    </row>
    <row r="1400" spans="1:10" ht="31.2">
      <c r="A1400" s="21">
        <v>599221</v>
      </c>
      <c r="B1400" s="8" t="s">
        <v>254</v>
      </c>
      <c r="C1400" s="8" t="s">
        <v>254</v>
      </c>
      <c r="D1400" s="15" t="s">
        <v>2857</v>
      </c>
      <c r="E1400" s="27" t="str">
        <f t="shared" si="41"/>
        <v>Fold3.com</v>
      </c>
      <c r="F1400" s="22" t="s">
        <v>14</v>
      </c>
      <c r="G1400" s="12"/>
      <c r="H1400" s="12"/>
      <c r="I1400" s="25">
        <v>147</v>
      </c>
      <c r="J1400" s="14" t="s">
        <v>11</v>
      </c>
    </row>
    <row r="1401" spans="1:10" ht="31.2">
      <c r="A1401" s="21">
        <v>599223</v>
      </c>
      <c r="B1401" s="8" t="s">
        <v>254</v>
      </c>
      <c r="C1401" s="8" t="s">
        <v>254</v>
      </c>
      <c r="D1401" s="20" t="s">
        <v>2858</v>
      </c>
      <c r="E1401" s="27" t="str">
        <f t="shared" si="41"/>
        <v>Fold3.com</v>
      </c>
      <c r="F1401" s="22" t="s">
        <v>14</v>
      </c>
      <c r="G1401" s="12"/>
      <c r="H1401" s="12"/>
      <c r="I1401" s="25">
        <v>147</v>
      </c>
      <c r="J1401" s="14" t="s">
        <v>75</v>
      </c>
    </row>
    <row r="1402" spans="1:10" ht="31.2">
      <c r="A1402" s="8">
        <v>599364</v>
      </c>
      <c r="B1402" s="8" t="s">
        <v>254</v>
      </c>
      <c r="C1402" s="8" t="s">
        <v>254</v>
      </c>
      <c r="D1402" s="30" t="s">
        <v>2859</v>
      </c>
      <c r="E1402" s="12"/>
      <c r="F1402" s="12"/>
      <c r="G1402" s="26" t="str">
        <f t="shared" ref="G1402:G1403" si="42">HYPERLINK("https://www.familysearch.org/search/catalog/2785365","FamilySearch.org")</f>
        <v>FamilySearch.org</v>
      </c>
      <c r="H1402" s="12"/>
      <c r="I1402" s="8">
        <v>21</v>
      </c>
      <c r="J1402" s="7" t="s">
        <v>75</v>
      </c>
    </row>
    <row r="1403" spans="1:10" ht="46.8">
      <c r="A1403" s="8">
        <v>600114</v>
      </c>
      <c r="B1403" s="8" t="s">
        <v>254</v>
      </c>
      <c r="C1403" s="8" t="s">
        <v>254</v>
      </c>
      <c r="D1403" s="30" t="s">
        <v>2860</v>
      </c>
      <c r="E1403" s="12"/>
      <c r="F1403" s="12"/>
      <c r="G1403" s="26" t="str">
        <f t="shared" si="42"/>
        <v>FamilySearch.org</v>
      </c>
      <c r="H1403" s="12"/>
      <c r="I1403" s="8">
        <v>21</v>
      </c>
      <c r="J1403" s="7" t="s">
        <v>75</v>
      </c>
    </row>
    <row r="1404" spans="1:10" ht="46.8">
      <c r="A1404" s="21">
        <v>602276</v>
      </c>
      <c r="B1404" s="8" t="s">
        <v>254</v>
      </c>
      <c r="C1404" s="8" t="s">
        <v>254</v>
      </c>
      <c r="D1404" s="15" t="s">
        <v>2861</v>
      </c>
      <c r="E1404" s="12"/>
      <c r="F1404" s="22" t="s">
        <v>14</v>
      </c>
      <c r="G1404" s="12"/>
      <c r="H1404" s="12"/>
      <c r="I1404" s="25">
        <v>21</v>
      </c>
      <c r="J1404" s="14" t="s">
        <v>17</v>
      </c>
    </row>
    <row r="1405" spans="1:10" ht="31.2">
      <c r="A1405" s="21">
        <v>602277</v>
      </c>
      <c r="B1405" s="8" t="s">
        <v>254</v>
      </c>
      <c r="C1405" s="8" t="s">
        <v>254</v>
      </c>
      <c r="D1405" s="15" t="s">
        <v>2862</v>
      </c>
      <c r="E1405" s="12"/>
      <c r="F1405" s="22" t="s">
        <v>14</v>
      </c>
      <c r="G1405" s="12"/>
      <c r="H1405" s="12"/>
      <c r="I1405" s="25">
        <v>21</v>
      </c>
      <c r="J1405" s="14" t="s">
        <v>17</v>
      </c>
    </row>
    <row r="1406" spans="1:10" ht="31.2">
      <c r="A1406" s="21">
        <v>602278</v>
      </c>
      <c r="B1406" s="8" t="s">
        <v>254</v>
      </c>
      <c r="C1406" s="8" t="s">
        <v>254</v>
      </c>
      <c r="D1406" s="15" t="s">
        <v>2863</v>
      </c>
      <c r="E1406" s="12"/>
      <c r="F1406" s="22" t="s">
        <v>14</v>
      </c>
      <c r="G1406" s="12"/>
      <c r="H1406" s="12"/>
      <c r="I1406" s="25">
        <v>21</v>
      </c>
      <c r="J1406" s="14" t="s">
        <v>11</v>
      </c>
    </row>
    <row r="1407" spans="1:10" ht="46.8">
      <c r="A1407" s="21">
        <v>602279</v>
      </c>
      <c r="B1407" s="8" t="s">
        <v>254</v>
      </c>
      <c r="C1407" s="8" t="s">
        <v>254</v>
      </c>
      <c r="D1407" s="20" t="s">
        <v>2864</v>
      </c>
      <c r="E1407" s="12"/>
      <c r="F1407" s="22" t="s">
        <v>14</v>
      </c>
      <c r="G1407" s="12"/>
      <c r="H1407" s="12"/>
      <c r="I1407" s="25">
        <v>21</v>
      </c>
      <c r="J1407" s="14" t="s">
        <v>75</v>
      </c>
    </row>
    <row r="1408" spans="1:10" ht="31.2">
      <c r="A1408" s="21">
        <v>602578</v>
      </c>
      <c r="B1408" s="8" t="s">
        <v>254</v>
      </c>
      <c r="C1408" s="8" t="s">
        <v>254</v>
      </c>
      <c r="D1408" s="20" t="s">
        <v>2865</v>
      </c>
      <c r="E1408" s="12"/>
      <c r="F1408" s="22" t="s">
        <v>14</v>
      </c>
      <c r="G1408" s="12"/>
      <c r="H1408" s="12"/>
      <c r="I1408" s="25">
        <v>21</v>
      </c>
      <c r="J1408" s="14" t="s">
        <v>75</v>
      </c>
    </row>
    <row r="1409" spans="1:10" ht="31.2">
      <c r="A1409" s="21">
        <v>603155</v>
      </c>
      <c r="B1409" s="8" t="s">
        <v>254</v>
      </c>
      <c r="C1409" s="8" t="s">
        <v>254</v>
      </c>
      <c r="D1409" s="15" t="s">
        <v>2866</v>
      </c>
      <c r="E1409" s="27" t="str">
        <f>HYPERLINK("https://www.fold3.com/title/765/wwii-old-mans-draft-registration-cards","Fold3.com")</f>
        <v>Fold3.com</v>
      </c>
      <c r="F1409" s="22" t="s">
        <v>14</v>
      </c>
      <c r="G1409" s="12"/>
      <c r="H1409" s="12"/>
      <c r="I1409" s="25">
        <v>147</v>
      </c>
      <c r="J1409" s="14" t="s">
        <v>11</v>
      </c>
    </row>
    <row r="1410" spans="1:10" ht="46.8">
      <c r="A1410" s="8">
        <v>603760</v>
      </c>
      <c r="B1410" s="8" t="s">
        <v>254</v>
      </c>
      <c r="C1410" s="8" t="s">
        <v>254</v>
      </c>
      <c r="D1410" s="30" t="s">
        <v>2867</v>
      </c>
      <c r="E1410" s="12"/>
      <c r="F1410" s="26" t="str">
        <f t="shared" ref="F1410:F1411" si="43">HYPERLINK("https://search.ancestryinstitution.com/search/db.aspx?dbid=3998","Ancestry.com")</f>
        <v>Ancestry.com</v>
      </c>
      <c r="G1410" s="12"/>
      <c r="H1410" s="12"/>
      <c r="I1410" s="8">
        <v>21</v>
      </c>
      <c r="J1410" s="14" t="s">
        <v>75</v>
      </c>
    </row>
    <row r="1411" spans="1:10" ht="31.2">
      <c r="A1411" s="8">
        <v>603784</v>
      </c>
      <c r="B1411" s="8" t="s">
        <v>254</v>
      </c>
      <c r="C1411" s="8" t="s">
        <v>254</v>
      </c>
      <c r="D1411" s="30" t="s">
        <v>2868</v>
      </c>
      <c r="E1411" s="12"/>
      <c r="F1411" s="26" t="str">
        <f t="shared" si="43"/>
        <v>Ancestry.com</v>
      </c>
      <c r="G1411" s="12"/>
      <c r="H1411" s="12"/>
      <c r="I1411" s="8">
        <v>21</v>
      </c>
      <c r="J1411" s="7" t="s">
        <v>75</v>
      </c>
    </row>
    <row r="1412" spans="1:10" ht="31.2">
      <c r="A1412" s="21">
        <v>604582</v>
      </c>
      <c r="B1412" s="8" t="s">
        <v>254</v>
      </c>
      <c r="C1412" s="8" t="s">
        <v>254</v>
      </c>
      <c r="D1412" s="20" t="s">
        <v>2869</v>
      </c>
      <c r="E1412" s="12"/>
      <c r="F1412" s="22" t="s">
        <v>14</v>
      </c>
      <c r="G1412" s="12"/>
      <c r="H1412" s="12"/>
      <c r="I1412" s="25">
        <v>21</v>
      </c>
      <c r="J1412" s="14" t="s">
        <v>75</v>
      </c>
    </row>
    <row r="1413" spans="1:10" ht="31.2">
      <c r="A1413" s="21">
        <v>604605</v>
      </c>
      <c r="B1413" s="8" t="s">
        <v>254</v>
      </c>
      <c r="C1413" s="8" t="s">
        <v>254</v>
      </c>
      <c r="D1413" s="20" t="s">
        <v>2870</v>
      </c>
      <c r="E1413" s="12"/>
      <c r="F1413" s="22" t="s">
        <v>14</v>
      </c>
      <c r="G1413" s="12"/>
      <c r="H1413" s="12"/>
      <c r="I1413" s="25">
        <v>21</v>
      </c>
      <c r="J1413" s="14" t="s">
        <v>75</v>
      </c>
    </row>
    <row r="1414" spans="1:10" ht="46.8">
      <c r="A1414" s="8">
        <v>604615</v>
      </c>
      <c r="B1414" s="8" t="s">
        <v>254</v>
      </c>
      <c r="C1414" s="8" t="s">
        <v>254</v>
      </c>
      <c r="D1414" s="30" t="s">
        <v>2871</v>
      </c>
      <c r="E1414" s="12"/>
      <c r="F1414" s="26" t="str">
        <f t="shared" ref="F1414:F1415" si="44">HYPERLINK("https://search.ancestryinstitution.com/search/db.aspx?dbid=3998","Ancestry.com")</f>
        <v>Ancestry.com</v>
      </c>
      <c r="G1414" s="12"/>
      <c r="H1414" s="12"/>
      <c r="I1414" s="8">
        <v>21</v>
      </c>
      <c r="J1414" s="7" t="s">
        <v>75</v>
      </c>
    </row>
    <row r="1415" spans="1:10" ht="31.2">
      <c r="A1415" s="8">
        <v>604617</v>
      </c>
      <c r="B1415" s="8" t="s">
        <v>254</v>
      </c>
      <c r="C1415" s="8" t="s">
        <v>254</v>
      </c>
      <c r="D1415" s="30" t="s">
        <v>2872</v>
      </c>
      <c r="E1415" s="12"/>
      <c r="F1415" s="26" t="str">
        <f t="shared" si="44"/>
        <v>Ancestry.com</v>
      </c>
      <c r="G1415" s="12"/>
      <c r="H1415" s="12"/>
      <c r="I1415" s="8">
        <v>21</v>
      </c>
      <c r="J1415" s="7" t="s">
        <v>75</v>
      </c>
    </row>
    <row r="1416" spans="1:10" ht="31.2">
      <c r="A1416" s="21">
        <v>604769</v>
      </c>
      <c r="B1416" s="8" t="s">
        <v>254</v>
      </c>
      <c r="C1416" s="8" t="s">
        <v>254</v>
      </c>
      <c r="D1416" s="15" t="s">
        <v>2873</v>
      </c>
      <c r="E1416" s="12"/>
      <c r="F1416" s="22" t="s">
        <v>14</v>
      </c>
      <c r="G1416" s="12"/>
      <c r="H1416" s="12"/>
      <c r="I1416" s="25">
        <v>21</v>
      </c>
      <c r="J1416" s="14" t="s">
        <v>11</v>
      </c>
    </row>
    <row r="1417" spans="1:10" ht="46.8">
      <c r="A1417" s="21">
        <v>604771</v>
      </c>
      <c r="B1417" s="8" t="s">
        <v>254</v>
      </c>
      <c r="C1417" s="8" t="s">
        <v>254</v>
      </c>
      <c r="D1417" s="20" t="s">
        <v>2874</v>
      </c>
      <c r="E1417" s="12"/>
      <c r="F1417" s="22" t="s">
        <v>14</v>
      </c>
      <c r="G1417" s="12"/>
      <c r="H1417" s="12"/>
      <c r="I1417" s="25">
        <v>21</v>
      </c>
      <c r="J1417" s="14" t="s">
        <v>75</v>
      </c>
    </row>
    <row r="1418" spans="1:10" ht="31.2">
      <c r="A1418" s="21">
        <v>605504</v>
      </c>
      <c r="B1418" s="8" t="s">
        <v>254</v>
      </c>
      <c r="C1418" s="8" t="s">
        <v>254</v>
      </c>
      <c r="D1418" s="20" t="s">
        <v>2875</v>
      </c>
      <c r="E1418" s="12"/>
      <c r="F1418" s="22" t="s">
        <v>14</v>
      </c>
      <c r="G1418" s="12"/>
      <c r="H1418" s="12"/>
      <c r="I1418" s="25">
        <v>21</v>
      </c>
      <c r="J1418" s="14" t="s">
        <v>75</v>
      </c>
    </row>
    <row r="1419" spans="1:10" ht="31.2">
      <c r="A1419" s="21">
        <v>605725</v>
      </c>
      <c r="B1419" s="8" t="s">
        <v>254</v>
      </c>
      <c r="C1419" s="8" t="s">
        <v>254</v>
      </c>
      <c r="D1419" s="20" t="s">
        <v>2876</v>
      </c>
      <c r="E1419" s="12"/>
      <c r="F1419" s="22" t="s">
        <v>14</v>
      </c>
      <c r="G1419" s="12"/>
      <c r="H1419" s="12"/>
      <c r="I1419" s="25">
        <v>21</v>
      </c>
      <c r="J1419" s="14" t="s">
        <v>75</v>
      </c>
    </row>
    <row r="1420" spans="1:10" ht="46.8">
      <c r="A1420" s="21">
        <v>605726</v>
      </c>
      <c r="B1420" s="8" t="s">
        <v>254</v>
      </c>
      <c r="C1420" s="8" t="s">
        <v>254</v>
      </c>
      <c r="D1420" s="20" t="s">
        <v>2877</v>
      </c>
      <c r="E1420" s="12"/>
      <c r="F1420" s="22" t="s">
        <v>14</v>
      </c>
      <c r="G1420" s="12"/>
      <c r="H1420" s="12"/>
      <c r="I1420" s="25">
        <v>21</v>
      </c>
      <c r="J1420" s="14" t="s">
        <v>75</v>
      </c>
    </row>
    <row r="1421" spans="1:10" ht="31.2">
      <c r="A1421" s="21">
        <v>605727</v>
      </c>
      <c r="B1421" s="8" t="s">
        <v>254</v>
      </c>
      <c r="C1421" s="8" t="s">
        <v>254</v>
      </c>
      <c r="D1421" s="20" t="s">
        <v>2878</v>
      </c>
      <c r="E1421" s="12"/>
      <c r="F1421" s="22" t="s">
        <v>14</v>
      </c>
      <c r="G1421" s="12"/>
      <c r="H1421" s="12"/>
      <c r="I1421" s="25">
        <v>21</v>
      </c>
      <c r="J1421" s="14" t="s">
        <v>75</v>
      </c>
    </row>
    <row r="1422" spans="1:10" ht="31.2">
      <c r="A1422" s="21">
        <v>605894</v>
      </c>
      <c r="B1422" s="8" t="s">
        <v>254</v>
      </c>
      <c r="C1422" s="8" t="s">
        <v>254</v>
      </c>
      <c r="D1422" s="30" t="s">
        <v>2879</v>
      </c>
      <c r="E1422" s="27" t="s">
        <v>222</v>
      </c>
      <c r="F1422" s="12"/>
      <c r="G1422" s="12"/>
      <c r="H1422" s="12"/>
      <c r="I1422" s="25">
        <v>217</v>
      </c>
      <c r="J1422" s="14" t="s">
        <v>75</v>
      </c>
    </row>
    <row r="1423" spans="1:10" ht="31.2">
      <c r="A1423" s="21">
        <v>607937</v>
      </c>
      <c r="B1423" s="8" t="s">
        <v>254</v>
      </c>
      <c r="C1423" s="8" t="s">
        <v>254</v>
      </c>
      <c r="D1423" s="20" t="s">
        <v>2880</v>
      </c>
      <c r="E1423" s="12"/>
      <c r="F1423" s="27" t="str">
        <f>HYPERLINK("https://search.ancestryinstitution.com/search/db.aspx?dbid=1632","Ancestry.com")</f>
        <v>Ancestry.com</v>
      </c>
      <c r="G1423" s="12"/>
      <c r="H1423" s="12"/>
      <c r="I1423" s="25">
        <v>129</v>
      </c>
      <c r="J1423" s="14" t="s">
        <v>75</v>
      </c>
    </row>
    <row r="1424" spans="1:10" ht="31.2">
      <c r="A1424" s="8">
        <v>609035</v>
      </c>
      <c r="B1424" s="8" t="s">
        <v>254</v>
      </c>
      <c r="C1424" s="8" t="s">
        <v>254</v>
      </c>
      <c r="D1424" s="30" t="s">
        <v>2881</v>
      </c>
      <c r="E1424" s="12"/>
      <c r="F1424" s="12"/>
      <c r="G1424" s="12"/>
      <c r="H1424" s="66" t="s">
        <v>2733</v>
      </c>
      <c r="I1424" s="8">
        <v>21</v>
      </c>
      <c r="J1424" s="14" t="s">
        <v>75</v>
      </c>
    </row>
    <row r="1425" spans="1:10" ht="31.2">
      <c r="A1425" s="21">
        <v>609397</v>
      </c>
      <c r="B1425" s="8" t="s">
        <v>254</v>
      </c>
      <c r="C1425" s="8" t="s">
        <v>254</v>
      </c>
      <c r="D1425" s="20" t="s">
        <v>2882</v>
      </c>
      <c r="E1425" s="12"/>
      <c r="F1425" s="27" t="str">
        <f>HYPERLINK("https://search.ancestryinstitution.com/search/db.aspx?dbid=2530","Ancestry.com")</f>
        <v>Ancestry.com</v>
      </c>
      <c r="G1425" s="12"/>
      <c r="H1425" s="12"/>
      <c r="I1425" s="25">
        <v>21</v>
      </c>
      <c r="J1425" s="14" t="s">
        <v>75</v>
      </c>
    </row>
    <row r="1426" spans="1:10" ht="46.8">
      <c r="A1426" s="8">
        <v>610908</v>
      </c>
      <c r="B1426" s="8" t="s">
        <v>254</v>
      </c>
      <c r="C1426" s="8" t="s">
        <v>254</v>
      </c>
      <c r="D1426" s="30" t="s">
        <v>2883</v>
      </c>
      <c r="E1426" s="12"/>
      <c r="F1426" s="12"/>
      <c r="G1426" s="12"/>
      <c r="H1426" s="66" t="s">
        <v>2733</v>
      </c>
      <c r="I1426" s="8">
        <v>21</v>
      </c>
      <c r="J1426" s="14" t="s">
        <v>75</v>
      </c>
    </row>
    <row r="1427" spans="1:10" ht="31.2">
      <c r="A1427" s="21">
        <v>611024</v>
      </c>
      <c r="B1427" s="8" t="s">
        <v>254</v>
      </c>
      <c r="C1427" s="8" t="s">
        <v>254</v>
      </c>
      <c r="D1427" s="15" t="s">
        <v>2884</v>
      </c>
      <c r="E1427" s="12"/>
      <c r="F1427" s="22" t="s">
        <v>14</v>
      </c>
      <c r="G1427" s="12"/>
      <c r="H1427" s="12"/>
      <c r="I1427" s="25">
        <v>21</v>
      </c>
      <c r="J1427" s="14" t="s">
        <v>17</v>
      </c>
    </row>
    <row r="1428" spans="1:10" ht="31.2">
      <c r="A1428" s="21">
        <v>611026</v>
      </c>
      <c r="B1428" s="8" t="s">
        <v>254</v>
      </c>
      <c r="C1428" s="8" t="s">
        <v>254</v>
      </c>
      <c r="D1428" s="15" t="s">
        <v>2885</v>
      </c>
      <c r="E1428" s="12"/>
      <c r="F1428" s="22" t="s">
        <v>14</v>
      </c>
      <c r="G1428" s="12"/>
      <c r="H1428" s="12"/>
      <c r="I1428" s="25">
        <v>21</v>
      </c>
      <c r="J1428" s="14" t="s">
        <v>17</v>
      </c>
    </row>
    <row r="1429" spans="1:10" ht="31.2">
      <c r="A1429" s="21">
        <v>611027</v>
      </c>
      <c r="B1429" s="8" t="s">
        <v>254</v>
      </c>
      <c r="C1429" s="8" t="s">
        <v>254</v>
      </c>
      <c r="D1429" s="15" t="s">
        <v>2886</v>
      </c>
      <c r="E1429" s="12"/>
      <c r="F1429" s="22" t="s">
        <v>14</v>
      </c>
      <c r="G1429" s="12"/>
      <c r="H1429" s="12"/>
      <c r="I1429" s="25">
        <v>21</v>
      </c>
      <c r="J1429" s="14" t="s">
        <v>11</v>
      </c>
    </row>
    <row r="1430" spans="1:10" ht="46.8">
      <c r="A1430" s="8">
        <v>611428</v>
      </c>
      <c r="B1430" s="8" t="s">
        <v>254</v>
      </c>
      <c r="C1430" s="8" t="s">
        <v>254</v>
      </c>
      <c r="D1430" s="30" t="s">
        <v>2887</v>
      </c>
      <c r="E1430" s="12"/>
      <c r="F1430" s="12"/>
      <c r="G1430" s="12"/>
      <c r="H1430" s="66" t="s">
        <v>2733</v>
      </c>
      <c r="I1430" s="8">
        <v>21</v>
      </c>
      <c r="J1430" s="14" t="s">
        <v>75</v>
      </c>
    </row>
    <row r="1431" spans="1:10" ht="31.2">
      <c r="A1431" s="8">
        <v>611523</v>
      </c>
      <c r="B1431" s="8" t="s">
        <v>254</v>
      </c>
      <c r="C1431" s="8" t="s">
        <v>254</v>
      </c>
      <c r="D1431" s="30" t="s">
        <v>2888</v>
      </c>
      <c r="E1431" s="12"/>
      <c r="F1431" s="12"/>
      <c r="G1431" s="12"/>
      <c r="H1431" s="66" t="s">
        <v>2733</v>
      </c>
      <c r="I1431" s="8">
        <v>21</v>
      </c>
      <c r="J1431" s="14" t="s">
        <v>75</v>
      </c>
    </row>
    <row r="1432" spans="1:10" ht="31.2">
      <c r="A1432" s="21">
        <v>612775</v>
      </c>
      <c r="B1432" s="8" t="s">
        <v>254</v>
      </c>
      <c r="C1432" s="8" t="s">
        <v>254</v>
      </c>
      <c r="D1432" s="20" t="s">
        <v>2889</v>
      </c>
      <c r="E1432" s="12"/>
      <c r="F1432" s="27" t="str">
        <f>HYPERLINK("https://search.ancestryinstitution.com/search/db.aspx?dbid=2531","Ancestry.com")</f>
        <v>Ancestry.com</v>
      </c>
      <c r="G1432" s="12"/>
      <c r="H1432" s="12"/>
      <c r="I1432" s="25">
        <v>21</v>
      </c>
      <c r="J1432" s="14" t="s">
        <v>75</v>
      </c>
    </row>
    <row r="1433" spans="1:10" ht="46.8">
      <c r="A1433" s="21">
        <v>614032</v>
      </c>
      <c r="B1433" s="8" t="s">
        <v>254</v>
      </c>
      <c r="C1433" s="8" t="s">
        <v>254</v>
      </c>
      <c r="D1433" s="20" t="s">
        <v>2890</v>
      </c>
      <c r="E1433" s="12"/>
      <c r="F1433" s="22" t="s">
        <v>14</v>
      </c>
      <c r="G1433" s="12"/>
      <c r="H1433" s="12"/>
      <c r="I1433" s="25">
        <v>21</v>
      </c>
      <c r="J1433" s="14" t="s">
        <v>75</v>
      </c>
    </row>
    <row r="1434" spans="1:10" ht="31.2">
      <c r="A1434" s="21">
        <v>614033</v>
      </c>
      <c r="B1434" s="8" t="s">
        <v>254</v>
      </c>
      <c r="C1434" s="8" t="s">
        <v>254</v>
      </c>
      <c r="D1434" s="15" t="s">
        <v>2891</v>
      </c>
      <c r="E1434" s="12"/>
      <c r="F1434" s="22" t="s">
        <v>14</v>
      </c>
      <c r="G1434" s="12"/>
      <c r="H1434" s="12"/>
      <c r="I1434" s="25">
        <v>21</v>
      </c>
      <c r="J1434" s="14" t="s">
        <v>11</v>
      </c>
    </row>
    <row r="1435" spans="1:10" ht="31.2">
      <c r="A1435" s="8">
        <v>615775</v>
      </c>
      <c r="B1435" s="8" t="s">
        <v>254</v>
      </c>
      <c r="C1435" s="8" t="s">
        <v>254</v>
      </c>
      <c r="D1435" s="30" t="s">
        <v>2892</v>
      </c>
      <c r="E1435" s="12"/>
      <c r="F1435" s="12"/>
      <c r="G1435" s="26" t="str">
        <f>HYPERLINK("https://www.familysearch.org/search/catalog/3273151","FamilySearch.org")</f>
        <v>FamilySearch.org</v>
      </c>
      <c r="H1435" s="12"/>
      <c r="I1435" s="8">
        <v>21</v>
      </c>
      <c r="J1435" s="7" t="s">
        <v>75</v>
      </c>
    </row>
    <row r="1436" spans="1:10" ht="46.8">
      <c r="A1436" s="8">
        <v>616363</v>
      </c>
      <c r="B1436" s="8" t="s">
        <v>254</v>
      </c>
      <c r="C1436" s="8" t="s">
        <v>254</v>
      </c>
      <c r="D1436" s="15" t="s">
        <v>2893</v>
      </c>
      <c r="E1436" s="12"/>
      <c r="F1436" s="12"/>
      <c r="G1436" s="26" t="str">
        <f>HYPERLINK("https://www.familysearch.org/search/catalog/2822372","FamilySearch.org")</f>
        <v>FamilySearch.org</v>
      </c>
      <c r="H1436" s="12"/>
      <c r="I1436" s="8">
        <v>36</v>
      </c>
      <c r="J1436" s="7" t="s">
        <v>11</v>
      </c>
    </row>
    <row r="1437" spans="1:10" ht="31.2">
      <c r="A1437" s="8">
        <v>616473</v>
      </c>
      <c r="B1437" s="8" t="s">
        <v>254</v>
      </c>
      <c r="C1437" s="8" t="s">
        <v>254</v>
      </c>
      <c r="D1437" s="15" t="s">
        <v>2894</v>
      </c>
      <c r="E1437" s="12"/>
      <c r="F1437" s="12"/>
      <c r="G1437" s="26" t="str">
        <f>HYPERLINK("https://www.familysearch.org/search/catalog/2840826","FamilySearch.org")</f>
        <v>FamilySearch.org</v>
      </c>
      <c r="H1437" s="12"/>
      <c r="I1437" s="8">
        <v>36</v>
      </c>
      <c r="J1437" s="7" t="s">
        <v>11</v>
      </c>
    </row>
    <row r="1438" spans="1:10" ht="31.2">
      <c r="A1438" s="21">
        <v>616834</v>
      </c>
      <c r="B1438" s="8" t="s">
        <v>254</v>
      </c>
      <c r="C1438" s="8" t="s">
        <v>254</v>
      </c>
      <c r="D1438" s="20" t="s">
        <v>2895</v>
      </c>
      <c r="E1438" s="12"/>
      <c r="F1438" s="22" t="s">
        <v>14</v>
      </c>
      <c r="G1438" s="12"/>
      <c r="H1438" s="12"/>
      <c r="I1438" s="25">
        <v>21</v>
      </c>
      <c r="J1438" s="14" t="s">
        <v>75</v>
      </c>
    </row>
    <row r="1439" spans="1:10" ht="62.4">
      <c r="A1439" s="21">
        <v>618171</v>
      </c>
      <c r="B1439" s="8" t="s">
        <v>254</v>
      </c>
      <c r="C1439" s="8" t="s">
        <v>254</v>
      </c>
      <c r="D1439" s="28" t="s">
        <v>2896</v>
      </c>
      <c r="E1439" s="12"/>
      <c r="F1439" s="22" t="s">
        <v>14</v>
      </c>
      <c r="G1439" s="12"/>
      <c r="H1439" s="12"/>
      <c r="I1439" s="25">
        <v>21</v>
      </c>
      <c r="J1439" s="14" t="s">
        <v>17</v>
      </c>
    </row>
    <row r="1440" spans="1:10" ht="31.2">
      <c r="A1440" s="21">
        <v>619209</v>
      </c>
      <c r="B1440" s="8" t="s">
        <v>254</v>
      </c>
      <c r="C1440" s="8" t="s">
        <v>254</v>
      </c>
      <c r="D1440" s="15" t="s">
        <v>2897</v>
      </c>
      <c r="E1440" s="12"/>
      <c r="F1440" s="27" t="str">
        <f>HYPERLINK("https://search.ancestryinstitution.com/search/db.aspx?dbid=2531","Ancestry.com")</f>
        <v>Ancestry.com</v>
      </c>
      <c r="G1440" s="12"/>
      <c r="H1440" s="12"/>
      <c r="I1440" s="25">
        <v>21</v>
      </c>
      <c r="J1440" s="14" t="s">
        <v>17</v>
      </c>
    </row>
    <row r="1441" spans="1:10" ht="46.8">
      <c r="A1441" s="8">
        <v>619743</v>
      </c>
      <c r="B1441" s="8" t="s">
        <v>254</v>
      </c>
      <c r="C1441" s="8" t="s">
        <v>254</v>
      </c>
      <c r="D1441" s="30" t="s">
        <v>2898</v>
      </c>
      <c r="E1441" s="12"/>
      <c r="F1441" s="12"/>
      <c r="G1441" s="26" t="str">
        <f>HYPERLINK("https://www.familysearch.org/search/catalog/3273151","FamilySearch.org")</f>
        <v>FamilySearch.org</v>
      </c>
      <c r="H1441" s="12"/>
      <c r="I1441" s="8">
        <v>21</v>
      </c>
      <c r="J1441" s="7" t="s">
        <v>75</v>
      </c>
    </row>
    <row r="1442" spans="1:10" ht="31.2">
      <c r="A1442" s="8">
        <v>621160</v>
      </c>
      <c r="B1442" s="8" t="s">
        <v>254</v>
      </c>
      <c r="C1442" s="8" t="s">
        <v>254</v>
      </c>
      <c r="D1442" s="30" t="s">
        <v>2899</v>
      </c>
      <c r="E1442" s="12"/>
      <c r="F1442" s="26" t="str">
        <f t="shared" ref="F1442:F1446" si="45">HYPERLINK("https://search.ancestryinstitution.com/search/db.aspx?dbid=3998","Ancestry.com")</f>
        <v>Ancestry.com</v>
      </c>
      <c r="G1442" s="12"/>
      <c r="H1442" s="12"/>
      <c r="I1442" s="8">
        <v>21</v>
      </c>
      <c r="J1442" s="7" t="s">
        <v>75</v>
      </c>
    </row>
    <row r="1443" spans="1:10" ht="46.8">
      <c r="A1443" s="8">
        <v>621252</v>
      </c>
      <c r="B1443" s="8" t="s">
        <v>254</v>
      </c>
      <c r="C1443" s="8" t="s">
        <v>254</v>
      </c>
      <c r="D1443" s="30" t="s">
        <v>2900</v>
      </c>
      <c r="E1443" s="12"/>
      <c r="F1443" s="26" t="str">
        <f t="shared" si="45"/>
        <v>Ancestry.com</v>
      </c>
      <c r="G1443" s="12"/>
      <c r="H1443" s="12"/>
      <c r="I1443" s="8">
        <v>21</v>
      </c>
      <c r="J1443" s="7" t="s">
        <v>75</v>
      </c>
    </row>
    <row r="1444" spans="1:10" ht="46.8">
      <c r="A1444" s="8">
        <v>621254</v>
      </c>
      <c r="B1444" s="8" t="s">
        <v>254</v>
      </c>
      <c r="C1444" s="8" t="s">
        <v>254</v>
      </c>
      <c r="D1444" s="30" t="s">
        <v>2901</v>
      </c>
      <c r="E1444" s="12"/>
      <c r="F1444" s="26" t="str">
        <f t="shared" si="45"/>
        <v>Ancestry.com</v>
      </c>
      <c r="G1444" s="12"/>
      <c r="H1444" s="12"/>
      <c r="I1444" s="8">
        <v>21</v>
      </c>
      <c r="J1444" s="7" t="s">
        <v>75</v>
      </c>
    </row>
    <row r="1445" spans="1:10" ht="46.8">
      <c r="A1445" s="8">
        <v>621255</v>
      </c>
      <c r="B1445" s="8" t="s">
        <v>254</v>
      </c>
      <c r="C1445" s="8" t="s">
        <v>254</v>
      </c>
      <c r="D1445" s="30" t="s">
        <v>2902</v>
      </c>
      <c r="E1445" s="12"/>
      <c r="F1445" s="26" t="str">
        <f t="shared" si="45"/>
        <v>Ancestry.com</v>
      </c>
      <c r="G1445" s="12"/>
      <c r="H1445" s="12"/>
      <c r="I1445" s="8">
        <v>21</v>
      </c>
      <c r="J1445" s="7" t="s">
        <v>75</v>
      </c>
    </row>
    <row r="1446" spans="1:10" ht="46.8">
      <c r="A1446" s="8">
        <v>621261</v>
      </c>
      <c r="B1446" s="8" t="s">
        <v>254</v>
      </c>
      <c r="C1446" s="8" t="s">
        <v>254</v>
      </c>
      <c r="D1446" s="30" t="s">
        <v>2903</v>
      </c>
      <c r="E1446" s="12"/>
      <c r="F1446" s="26" t="str">
        <f t="shared" si="45"/>
        <v>Ancestry.com</v>
      </c>
      <c r="G1446" s="12"/>
      <c r="H1446" s="12"/>
      <c r="I1446" s="8">
        <v>21</v>
      </c>
      <c r="J1446" s="7" t="s">
        <v>75</v>
      </c>
    </row>
    <row r="1447" spans="1:10" ht="46.8">
      <c r="A1447" s="21">
        <v>621262</v>
      </c>
      <c r="B1447" s="8" t="s">
        <v>254</v>
      </c>
      <c r="C1447" s="8" t="s">
        <v>254</v>
      </c>
      <c r="D1447" s="15" t="s">
        <v>2904</v>
      </c>
      <c r="E1447" s="12"/>
      <c r="F1447" s="22" t="s">
        <v>14</v>
      </c>
      <c r="G1447" s="12"/>
      <c r="H1447" s="12"/>
      <c r="I1447" s="25">
        <v>21</v>
      </c>
      <c r="J1447" s="14" t="s">
        <v>17</v>
      </c>
    </row>
    <row r="1448" spans="1:10" ht="46.8">
      <c r="A1448" s="8">
        <v>621264</v>
      </c>
      <c r="B1448" s="8" t="s">
        <v>254</v>
      </c>
      <c r="C1448" s="8" t="s">
        <v>254</v>
      </c>
      <c r="D1448" s="30" t="s">
        <v>2905</v>
      </c>
      <c r="E1448" s="12"/>
      <c r="F1448" s="26" t="str">
        <f t="shared" ref="F1448:F1449" si="46">HYPERLINK("https://search.ancestryinstitution.com/search/db.aspx?dbid=3998","Ancestry.com")</f>
        <v>Ancestry.com</v>
      </c>
      <c r="G1448" s="12"/>
      <c r="H1448" s="12"/>
      <c r="I1448" s="8">
        <v>21</v>
      </c>
      <c r="J1448" s="7" t="s">
        <v>75</v>
      </c>
    </row>
    <row r="1449" spans="1:10" ht="46.8">
      <c r="A1449" s="8">
        <v>621266</v>
      </c>
      <c r="B1449" s="8" t="s">
        <v>254</v>
      </c>
      <c r="C1449" s="8" t="s">
        <v>254</v>
      </c>
      <c r="D1449" s="30" t="s">
        <v>2906</v>
      </c>
      <c r="E1449" s="12"/>
      <c r="F1449" s="26" t="str">
        <f t="shared" si="46"/>
        <v>Ancestry.com</v>
      </c>
      <c r="G1449" s="12"/>
      <c r="H1449" s="12"/>
      <c r="I1449" s="8">
        <v>21</v>
      </c>
      <c r="J1449" s="7" t="s">
        <v>75</v>
      </c>
    </row>
    <row r="1450" spans="1:10" ht="15.6">
      <c r="A1450" s="21">
        <v>623234</v>
      </c>
      <c r="B1450" s="8" t="s">
        <v>254</v>
      </c>
      <c r="C1450" s="8" t="s">
        <v>254</v>
      </c>
      <c r="D1450" s="15" t="s">
        <v>2907</v>
      </c>
      <c r="E1450" s="27" t="str">
        <f>HYPERLINK("https://www.fold3.com/title/765/wwii-old-mans-draft-registration-cards","Fold3.com")</f>
        <v>Fold3.com</v>
      </c>
      <c r="F1450" s="22" t="s">
        <v>14</v>
      </c>
      <c r="G1450" s="12"/>
      <c r="H1450" s="12"/>
      <c r="I1450" s="25">
        <v>147</v>
      </c>
      <c r="J1450" s="14" t="s">
        <v>11</v>
      </c>
    </row>
    <row r="1451" spans="1:10" ht="31.2">
      <c r="A1451" s="21">
        <v>623273</v>
      </c>
      <c r="B1451" s="8" t="s">
        <v>254</v>
      </c>
      <c r="C1451" s="8" t="s">
        <v>254</v>
      </c>
      <c r="D1451" s="15" t="s">
        <v>2908</v>
      </c>
      <c r="E1451" s="27" t="s">
        <v>222</v>
      </c>
      <c r="F1451" s="12"/>
      <c r="G1451" s="12"/>
      <c r="H1451" s="12"/>
      <c r="I1451" s="25">
        <v>147</v>
      </c>
      <c r="J1451" s="14" t="s">
        <v>17</v>
      </c>
    </row>
    <row r="1452" spans="1:10" ht="31.2">
      <c r="A1452" s="21">
        <v>623283</v>
      </c>
      <c r="B1452" s="8" t="s">
        <v>254</v>
      </c>
      <c r="C1452" s="8" t="s">
        <v>254</v>
      </c>
      <c r="D1452" s="20" t="s">
        <v>2909</v>
      </c>
      <c r="E1452" s="27" t="str">
        <f>HYPERLINK("https://www.fold3.com/title/765/wwii-old-mans-draft-registration-cards","Fold3.com")</f>
        <v>Fold3.com</v>
      </c>
      <c r="F1452" s="22" t="s">
        <v>14</v>
      </c>
      <c r="G1452" s="12"/>
      <c r="H1452" s="12"/>
      <c r="I1452" s="25">
        <v>147</v>
      </c>
      <c r="J1452" s="14" t="s">
        <v>75</v>
      </c>
    </row>
    <row r="1453" spans="1:10" ht="15.6">
      <c r="A1453" s="21">
        <v>623284</v>
      </c>
      <c r="B1453" s="8" t="s">
        <v>254</v>
      </c>
      <c r="C1453" s="8" t="s">
        <v>254</v>
      </c>
      <c r="D1453" s="15" t="s">
        <v>2910</v>
      </c>
      <c r="E1453" s="27" t="s">
        <v>222</v>
      </c>
      <c r="F1453" s="12"/>
      <c r="G1453" s="12"/>
      <c r="H1453" s="12"/>
      <c r="I1453" s="25">
        <v>147</v>
      </c>
      <c r="J1453" s="14" t="s">
        <v>11</v>
      </c>
    </row>
    <row r="1454" spans="1:10" ht="15.6">
      <c r="A1454" s="21">
        <v>623285</v>
      </c>
      <c r="B1454" s="8" t="s">
        <v>254</v>
      </c>
      <c r="C1454" s="8" t="s">
        <v>254</v>
      </c>
      <c r="D1454" s="15" t="s">
        <v>2911</v>
      </c>
      <c r="E1454" s="27" t="str">
        <f>HYPERLINK("https://www.fold3.com/title/765/wwii-old-mans-draft-registration-cards","Fold3.com")</f>
        <v>Fold3.com</v>
      </c>
      <c r="F1454" s="22" t="s">
        <v>14</v>
      </c>
      <c r="G1454" s="12"/>
      <c r="H1454" s="12"/>
      <c r="I1454" s="25">
        <v>147</v>
      </c>
      <c r="J1454" s="14" t="s">
        <v>17</v>
      </c>
    </row>
    <row r="1455" spans="1:10" ht="31.2">
      <c r="A1455" s="8">
        <v>623862</v>
      </c>
      <c r="B1455" s="8" t="s">
        <v>254</v>
      </c>
      <c r="C1455" s="8" t="s">
        <v>254</v>
      </c>
      <c r="D1455" s="30" t="s">
        <v>2912</v>
      </c>
      <c r="E1455" s="12"/>
      <c r="F1455" s="26" t="str">
        <f t="shared" ref="F1455:F1456" si="47">HYPERLINK("https://search.ancestryinstitution.com/search/db.aspx?dbid=3998","Ancestry.com")</f>
        <v>Ancestry.com</v>
      </c>
      <c r="G1455" s="12"/>
      <c r="H1455" s="12"/>
      <c r="I1455" s="8">
        <v>21</v>
      </c>
      <c r="J1455" s="7" t="s">
        <v>75</v>
      </c>
    </row>
    <row r="1456" spans="1:10" ht="46.8">
      <c r="A1456" s="8">
        <v>624272</v>
      </c>
      <c r="B1456" s="8" t="s">
        <v>254</v>
      </c>
      <c r="C1456" s="8" t="s">
        <v>254</v>
      </c>
      <c r="D1456" s="30" t="s">
        <v>2913</v>
      </c>
      <c r="E1456" s="12"/>
      <c r="F1456" s="26" t="str">
        <f t="shared" si="47"/>
        <v>Ancestry.com</v>
      </c>
      <c r="G1456" s="12"/>
      <c r="H1456" s="12"/>
      <c r="I1456" s="8">
        <v>21</v>
      </c>
      <c r="J1456" s="7" t="s">
        <v>75</v>
      </c>
    </row>
    <row r="1457" spans="1:10" ht="31.2">
      <c r="A1457" s="21">
        <v>630679</v>
      </c>
      <c r="B1457" s="8" t="s">
        <v>254</v>
      </c>
      <c r="C1457" s="8" t="s">
        <v>254</v>
      </c>
      <c r="D1457" s="20" t="s">
        <v>2914</v>
      </c>
      <c r="E1457" s="12"/>
      <c r="F1457" s="22" t="s">
        <v>14</v>
      </c>
      <c r="G1457" s="12"/>
      <c r="H1457" s="12"/>
      <c r="I1457" s="25">
        <v>96</v>
      </c>
      <c r="J1457" s="14" t="s">
        <v>75</v>
      </c>
    </row>
    <row r="1458" spans="1:10" ht="31.2">
      <c r="A1458" s="8">
        <v>633954</v>
      </c>
      <c r="B1458" s="8" t="s">
        <v>254</v>
      </c>
      <c r="C1458" s="8" t="s">
        <v>254</v>
      </c>
      <c r="D1458" s="45" t="s">
        <v>2915</v>
      </c>
      <c r="E1458" s="12"/>
      <c r="F1458" s="12"/>
      <c r="G1458" s="26" t="str">
        <f>HYPERLINK("https://www.familysearch.org/search/catalog/2831089","FamilySearch.org")</f>
        <v>FamilySearch.org</v>
      </c>
      <c r="H1458" s="12"/>
      <c r="I1458" s="8">
        <v>147</v>
      </c>
      <c r="J1458" s="7" t="s">
        <v>11</v>
      </c>
    </row>
    <row r="1459" spans="1:10" ht="31.2">
      <c r="A1459" s="8">
        <v>633955</v>
      </c>
      <c r="B1459" s="8" t="s">
        <v>254</v>
      </c>
      <c r="C1459" s="8" t="s">
        <v>254</v>
      </c>
      <c r="D1459" s="30" t="s">
        <v>2916</v>
      </c>
      <c r="E1459" s="12"/>
      <c r="F1459" s="12"/>
      <c r="G1459" s="26" t="str">
        <f>HYPERLINK("https://www.familysearch.org/search/catalog/2818908","FamilySearch.org")</f>
        <v>FamilySearch.org</v>
      </c>
      <c r="H1459" s="12"/>
      <c r="I1459" s="8">
        <v>147</v>
      </c>
      <c r="J1459" s="7" t="s">
        <v>75</v>
      </c>
    </row>
    <row r="1460" spans="1:10" ht="31.2">
      <c r="A1460" s="21">
        <v>635698</v>
      </c>
      <c r="B1460" s="8" t="s">
        <v>254</v>
      </c>
      <c r="C1460" s="8" t="s">
        <v>254</v>
      </c>
      <c r="D1460" s="20" t="s">
        <v>2917</v>
      </c>
      <c r="E1460" s="12"/>
      <c r="F1460" s="22" t="s">
        <v>14</v>
      </c>
      <c r="G1460" s="12"/>
      <c r="H1460" s="12"/>
      <c r="I1460" s="25">
        <v>96</v>
      </c>
      <c r="J1460" s="14" t="s">
        <v>75</v>
      </c>
    </row>
    <row r="1461" spans="1:10" ht="31.2">
      <c r="A1461" s="21">
        <v>636264</v>
      </c>
      <c r="B1461" s="8" t="s">
        <v>254</v>
      </c>
      <c r="C1461" s="8" t="s">
        <v>254</v>
      </c>
      <c r="D1461" s="20" t="s">
        <v>2918</v>
      </c>
      <c r="E1461" s="12"/>
      <c r="F1461" s="22" t="s">
        <v>14</v>
      </c>
      <c r="G1461" s="12"/>
      <c r="H1461" s="12"/>
      <c r="I1461" s="25">
        <v>96</v>
      </c>
      <c r="J1461" s="14" t="s">
        <v>75</v>
      </c>
    </row>
    <row r="1462" spans="1:10" ht="46.8">
      <c r="A1462" s="21">
        <v>638090</v>
      </c>
      <c r="B1462" s="8" t="s">
        <v>254</v>
      </c>
      <c r="C1462" s="8" t="s">
        <v>254</v>
      </c>
      <c r="D1462" s="15" t="s">
        <v>2919</v>
      </c>
      <c r="E1462" s="12"/>
      <c r="F1462" s="27" t="str">
        <f>HYPERLINK("https://search.ancestryinstitution.com/search/db.aspx?dbid=2531","Ancestry.com")</f>
        <v>Ancestry.com</v>
      </c>
      <c r="G1462" s="12"/>
      <c r="H1462" s="12"/>
      <c r="I1462" s="25">
        <v>21</v>
      </c>
      <c r="J1462" s="14" t="s">
        <v>17</v>
      </c>
    </row>
    <row r="1463" spans="1:10" ht="31.2">
      <c r="A1463" s="21">
        <v>638273</v>
      </c>
      <c r="B1463" s="8" t="s">
        <v>254</v>
      </c>
      <c r="C1463" s="8" t="s">
        <v>254</v>
      </c>
      <c r="D1463" s="41" t="s">
        <v>2920</v>
      </c>
      <c r="E1463" s="12"/>
      <c r="F1463" s="22" t="s">
        <v>14</v>
      </c>
      <c r="G1463" s="12"/>
      <c r="H1463" s="12"/>
      <c r="I1463" s="25">
        <v>59</v>
      </c>
      <c r="J1463" s="14" t="s">
        <v>11</v>
      </c>
    </row>
    <row r="1464" spans="1:10" ht="31.2">
      <c r="A1464" s="8">
        <v>642084</v>
      </c>
      <c r="B1464" s="8" t="s">
        <v>254</v>
      </c>
      <c r="C1464" s="8" t="s">
        <v>254</v>
      </c>
      <c r="D1464" s="45" t="str">
        <f>HYPERLINK("https://catalog.archives.gov/search?q=*:*&amp;f.ancestorNaIds=642084&amp;sort=naIdSort%20asc","Petitions and Records of Naturalization, Connecticut, 1906-1911")</f>
        <v>Petitions and Records of Naturalization, Connecticut, 1906-1911</v>
      </c>
      <c r="E1464" s="12"/>
      <c r="F1464" s="12"/>
      <c r="G1464" s="26" t="str">
        <f>HYPERLINK("https://www.familysearch.org/search/catalog/1446493","FamilySearch.org")</f>
        <v>FamilySearch.org</v>
      </c>
      <c r="H1464" s="12"/>
      <c r="I1464" s="8">
        <v>21</v>
      </c>
      <c r="J1464" s="7" t="s">
        <v>11</v>
      </c>
    </row>
    <row r="1465" spans="1:10" ht="31.2">
      <c r="A1465" s="21">
        <v>642354</v>
      </c>
      <c r="B1465" s="8" t="s">
        <v>254</v>
      </c>
      <c r="C1465" s="8" t="s">
        <v>254</v>
      </c>
      <c r="D1465" s="20" t="s">
        <v>2921</v>
      </c>
      <c r="E1465" s="12"/>
      <c r="F1465" s="22" t="s">
        <v>14</v>
      </c>
      <c r="G1465" s="12"/>
      <c r="H1465" s="12"/>
      <c r="I1465" s="25">
        <v>75</v>
      </c>
      <c r="J1465" s="14" t="s">
        <v>75</v>
      </c>
    </row>
    <row r="1466" spans="1:10" ht="31.2">
      <c r="A1466" s="8">
        <v>645969</v>
      </c>
      <c r="B1466" s="8" t="s">
        <v>254</v>
      </c>
      <c r="C1466" s="8" t="s">
        <v>254</v>
      </c>
      <c r="D1466" s="45" t="s">
        <v>2922</v>
      </c>
      <c r="E1466" s="12"/>
      <c r="F1466" s="12"/>
      <c r="G1466" s="26" t="str">
        <f>HYPERLINK("https://www.familysearch.org/search/catalog/2829800","FamilySearch.org")</f>
        <v>FamilySearch.org</v>
      </c>
      <c r="H1466" s="12"/>
      <c r="I1466" s="8">
        <v>21</v>
      </c>
      <c r="J1466" s="7" t="s">
        <v>11</v>
      </c>
    </row>
    <row r="1467" spans="1:10" ht="46.8">
      <c r="A1467" s="21">
        <v>647303</v>
      </c>
      <c r="B1467" s="8" t="s">
        <v>254</v>
      </c>
      <c r="C1467" s="8" t="s">
        <v>254</v>
      </c>
      <c r="D1467" s="20" t="s">
        <v>2923</v>
      </c>
      <c r="E1467" s="12"/>
      <c r="F1467" s="22" t="s">
        <v>14</v>
      </c>
      <c r="G1467" s="12"/>
      <c r="H1467" s="12"/>
      <c r="I1467" s="25">
        <v>21</v>
      </c>
      <c r="J1467" s="14" t="s">
        <v>75</v>
      </c>
    </row>
    <row r="1468" spans="1:10" ht="46.8">
      <c r="A1468" s="21">
        <v>647304</v>
      </c>
      <c r="B1468" s="8" t="s">
        <v>254</v>
      </c>
      <c r="C1468" s="8" t="s">
        <v>254</v>
      </c>
      <c r="D1468" s="20" t="s">
        <v>2924</v>
      </c>
      <c r="E1468" s="12"/>
      <c r="F1468" s="22" t="s">
        <v>14</v>
      </c>
      <c r="G1468" s="12"/>
      <c r="H1468" s="12"/>
      <c r="I1468" s="25">
        <v>21</v>
      </c>
      <c r="J1468" s="14" t="s">
        <v>75</v>
      </c>
    </row>
    <row r="1469" spans="1:10" ht="46.8">
      <c r="A1469" s="21">
        <v>647811</v>
      </c>
      <c r="B1469" s="8" t="s">
        <v>254</v>
      </c>
      <c r="C1469" s="8" t="s">
        <v>254</v>
      </c>
      <c r="D1469" s="28" t="s">
        <v>2925</v>
      </c>
      <c r="E1469" s="12"/>
      <c r="F1469" s="22" t="s">
        <v>14</v>
      </c>
      <c r="G1469" s="12"/>
      <c r="H1469" s="12"/>
      <c r="I1469" s="25">
        <v>21</v>
      </c>
      <c r="J1469" s="14" t="s">
        <v>17</v>
      </c>
    </row>
    <row r="1470" spans="1:10" ht="31.2">
      <c r="A1470" s="8">
        <v>648127</v>
      </c>
      <c r="B1470" s="8" t="s">
        <v>254</v>
      </c>
      <c r="C1470" s="8" t="s">
        <v>254</v>
      </c>
      <c r="D1470" s="45" t="str">
        <f>HYPERLINK("https://catalog.archives.gov/search?q=*:*&amp;f.ancestorNaIds=648127&amp;sort=naIdSort%20asc","List of Persons Naturalized, Iowa (Southern (Keokuk) Division), 1853-1874")</f>
        <v>List of Persons Naturalized, Iowa (Southern (Keokuk) Division), 1853-1874</v>
      </c>
      <c r="E1470" s="12"/>
      <c r="F1470" s="12"/>
      <c r="G1470" s="26" t="str">
        <f>HYPERLINK("https://www.familysearch.org/search/catalog/2820317","FamilySearch.org")</f>
        <v>FamilySearch.org</v>
      </c>
      <c r="H1470" s="12"/>
      <c r="I1470" s="8">
        <v>21</v>
      </c>
      <c r="J1470" s="7" t="s">
        <v>11</v>
      </c>
    </row>
    <row r="1471" spans="1:10" ht="46.8">
      <c r="A1471" s="8">
        <v>648557</v>
      </c>
      <c r="B1471" s="8" t="s">
        <v>254</v>
      </c>
      <c r="C1471" s="8" t="s">
        <v>254</v>
      </c>
      <c r="D1471" s="45" t="str">
        <f>HYPERLINK("https://catalog.archives.gov/search?q=*:*&amp;f.ancestorNaIds=648557&amp;sort=naIdSort%20asc","Declarations of Intention for Citizenship, Iowa (Cedar Rapids Division of the Northern District), 1910 - 1981")</f>
        <v>Declarations of Intention for Citizenship, Iowa (Cedar Rapids Division of the Northern District), 1910 - 1981</v>
      </c>
      <c r="E1471" s="12"/>
      <c r="F1471" s="12"/>
      <c r="G1471" s="26" t="str">
        <f t="shared" ref="G1471:G1472" si="48">HYPERLINK("https://www.familysearch.org/search/catalog/2820312","FamilySearch.org")</f>
        <v>FamilySearch.org</v>
      </c>
      <c r="H1471" s="12"/>
      <c r="I1471" s="8">
        <v>21</v>
      </c>
      <c r="J1471" s="14" t="s">
        <v>17</v>
      </c>
    </row>
    <row r="1472" spans="1:10" ht="31.2">
      <c r="A1472" s="8">
        <v>648592</v>
      </c>
      <c r="B1472" s="8" t="s">
        <v>254</v>
      </c>
      <c r="C1472" s="8" t="s">
        <v>254</v>
      </c>
      <c r="D1472" s="45" t="str">
        <f>HYPERLINK("https://catalog.archives.gov/search?q=*:*&amp;f.ancestorNaIds=648592&amp;sort=naIdSort%20asc","Declarations of Intention for Citizenship, Iowa (Linn County), 1886 - 1947")</f>
        <v>Declarations of Intention for Citizenship, Iowa (Linn County), 1886 - 1947</v>
      </c>
      <c r="E1472" s="12"/>
      <c r="F1472" s="12"/>
      <c r="G1472" s="26" t="str">
        <f t="shared" si="48"/>
        <v>FamilySearch.org</v>
      </c>
      <c r="H1472" s="12"/>
      <c r="I1472" s="8">
        <v>21</v>
      </c>
      <c r="J1472" s="14" t="s">
        <v>17</v>
      </c>
    </row>
    <row r="1473" spans="1:10" ht="46.8">
      <c r="A1473" s="21">
        <v>648598</v>
      </c>
      <c r="B1473" s="8" t="s">
        <v>254</v>
      </c>
      <c r="C1473" s="8" t="s">
        <v>254</v>
      </c>
      <c r="D1473" s="28" t="s">
        <v>2926</v>
      </c>
      <c r="E1473" s="12"/>
      <c r="F1473" s="22" t="s">
        <v>14</v>
      </c>
      <c r="G1473" s="12"/>
      <c r="H1473" s="12"/>
      <c r="I1473" s="25">
        <v>21</v>
      </c>
      <c r="J1473" s="14" t="s">
        <v>17</v>
      </c>
    </row>
    <row r="1474" spans="1:10" ht="46.8">
      <c r="A1474" s="21">
        <v>648599</v>
      </c>
      <c r="B1474" s="8" t="s">
        <v>254</v>
      </c>
      <c r="C1474" s="8" t="s">
        <v>254</v>
      </c>
      <c r="D1474" s="28" t="s">
        <v>2927</v>
      </c>
      <c r="E1474" s="12"/>
      <c r="F1474" s="22" t="s">
        <v>14</v>
      </c>
      <c r="G1474" s="12"/>
      <c r="H1474" s="12"/>
      <c r="I1474" s="25">
        <v>21</v>
      </c>
      <c r="J1474" s="14" t="s">
        <v>17</v>
      </c>
    </row>
    <row r="1475" spans="1:10" ht="31.2">
      <c r="A1475" s="21">
        <v>648600</v>
      </c>
      <c r="B1475" s="8" t="s">
        <v>254</v>
      </c>
      <c r="C1475" s="8" t="s">
        <v>254</v>
      </c>
      <c r="D1475" s="20" t="s">
        <v>2928</v>
      </c>
      <c r="E1475" s="12"/>
      <c r="F1475" s="22" t="s">
        <v>14</v>
      </c>
      <c r="G1475" s="12"/>
      <c r="H1475" s="12"/>
      <c r="I1475" s="25">
        <v>21</v>
      </c>
      <c r="J1475" s="14" t="s">
        <v>75</v>
      </c>
    </row>
    <row r="1476" spans="1:10" ht="46.8">
      <c r="A1476" s="21">
        <v>648601</v>
      </c>
      <c r="B1476" s="8" t="s">
        <v>254</v>
      </c>
      <c r="C1476" s="8" t="s">
        <v>254</v>
      </c>
      <c r="D1476" s="20" t="s">
        <v>2929</v>
      </c>
      <c r="E1476" s="12"/>
      <c r="F1476" s="22" t="s">
        <v>14</v>
      </c>
      <c r="G1476" s="12"/>
      <c r="H1476" s="12"/>
      <c r="I1476" s="25">
        <v>21</v>
      </c>
      <c r="J1476" s="14" t="s">
        <v>75</v>
      </c>
    </row>
    <row r="1477" spans="1:10" ht="31.2">
      <c r="A1477" s="21">
        <v>648602</v>
      </c>
      <c r="B1477" s="8" t="s">
        <v>254</v>
      </c>
      <c r="C1477" s="8" t="s">
        <v>254</v>
      </c>
      <c r="D1477" s="28" t="s">
        <v>2930</v>
      </c>
      <c r="E1477" s="12"/>
      <c r="F1477" s="22" t="s">
        <v>14</v>
      </c>
      <c r="G1477" s="12"/>
      <c r="H1477" s="12"/>
      <c r="I1477" s="25">
        <v>21</v>
      </c>
      <c r="J1477" s="14" t="s">
        <v>17</v>
      </c>
    </row>
    <row r="1478" spans="1:10" ht="46.8">
      <c r="A1478" s="21">
        <v>648603</v>
      </c>
      <c r="B1478" s="8" t="s">
        <v>254</v>
      </c>
      <c r="C1478" s="8" t="s">
        <v>254</v>
      </c>
      <c r="D1478" s="28" t="s">
        <v>2931</v>
      </c>
      <c r="E1478" s="12"/>
      <c r="F1478" s="22" t="s">
        <v>14</v>
      </c>
      <c r="G1478" s="12"/>
      <c r="H1478" s="12"/>
      <c r="I1478" s="25">
        <v>21</v>
      </c>
      <c r="J1478" s="14" t="s">
        <v>17</v>
      </c>
    </row>
    <row r="1479" spans="1:10" ht="46.8">
      <c r="A1479" s="21">
        <v>648604</v>
      </c>
      <c r="B1479" s="8" t="s">
        <v>254</v>
      </c>
      <c r="C1479" s="8" t="s">
        <v>254</v>
      </c>
      <c r="D1479" s="28" t="s">
        <v>2932</v>
      </c>
      <c r="E1479" s="12"/>
      <c r="F1479" s="22" t="s">
        <v>14</v>
      </c>
      <c r="G1479" s="12"/>
      <c r="H1479" s="12"/>
      <c r="I1479" s="25">
        <v>21</v>
      </c>
      <c r="J1479" s="14" t="s">
        <v>17</v>
      </c>
    </row>
    <row r="1480" spans="1:10" ht="31.2">
      <c r="A1480" s="8">
        <v>648611</v>
      </c>
      <c r="B1480" s="8" t="s">
        <v>254</v>
      </c>
      <c r="C1480" s="8" t="s">
        <v>254</v>
      </c>
      <c r="D1480" s="45" t="str">
        <f>HYPERLINK("https://catalog.archives.gov/search?q=*:*&amp;f.ancestorNaIds=648611&amp;sort=naIdSort%20asc","Petitions for Naturalization, Iowa (Linn County), 1891 - 1947")</f>
        <v>Petitions for Naturalization, Iowa (Linn County), 1891 - 1947</v>
      </c>
      <c r="E1480" s="12"/>
      <c r="F1480" s="12"/>
      <c r="G1480" s="26" t="str">
        <f>HYPERLINK("https://www.familysearch.org/search/catalog/2820312","FamilySearch.org")</f>
        <v>FamilySearch.org</v>
      </c>
      <c r="H1480" s="12"/>
      <c r="I1480" s="8">
        <v>21</v>
      </c>
      <c r="J1480" s="14" t="s">
        <v>17</v>
      </c>
    </row>
    <row r="1481" spans="1:10" ht="46.8">
      <c r="A1481" s="8">
        <v>648758</v>
      </c>
      <c r="B1481" s="8" t="s">
        <v>254</v>
      </c>
      <c r="C1481" s="8" t="s">
        <v>254</v>
      </c>
      <c r="D1481" s="30" t="s">
        <v>2933</v>
      </c>
      <c r="E1481" s="12"/>
      <c r="F1481" s="12"/>
      <c r="G1481" s="26" t="str">
        <f t="shared" ref="G1481:G1482" si="49">HYPERLINK("https://www.familysearch.org/search/catalog/2820313","FamilySearch.org")</f>
        <v>FamilySearch.org</v>
      </c>
      <c r="H1481" s="12"/>
      <c r="I1481" s="8">
        <v>21</v>
      </c>
      <c r="J1481" s="7" t="s">
        <v>75</v>
      </c>
    </row>
    <row r="1482" spans="1:10" ht="46.8">
      <c r="A1482" s="8">
        <v>648771</v>
      </c>
      <c r="B1482" s="8" t="s">
        <v>254</v>
      </c>
      <c r="C1482" s="8" t="s">
        <v>254</v>
      </c>
      <c r="D1482" s="30" t="s">
        <v>2934</v>
      </c>
      <c r="E1482" s="12"/>
      <c r="F1482" s="12"/>
      <c r="G1482" s="26" t="str">
        <f t="shared" si="49"/>
        <v>FamilySearch.org</v>
      </c>
      <c r="H1482" s="12"/>
      <c r="I1482" s="8">
        <v>21</v>
      </c>
      <c r="J1482" s="7" t="s">
        <v>75</v>
      </c>
    </row>
    <row r="1483" spans="1:10" ht="46.8">
      <c r="A1483" s="8">
        <v>648874</v>
      </c>
      <c r="B1483" s="8" t="s">
        <v>254</v>
      </c>
      <c r="C1483" s="8" t="s">
        <v>254</v>
      </c>
      <c r="D1483" s="45" t="str">
        <f>HYPERLINK("https://catalog.archives.gov/search?q=*:*&amp;f.ancestorNaIds=648874&amp;sort=naIdSort%20asc","Declarations of Intention for Citizenship, Iowa (Central (Des Moines) Division of the Southern District), 1915 - 1988")</f>
        <v>Declarations of Intention for Citizenship, Iowa (Central (Des Moines) Division of the Southern District), 1915 - 1988</v>
      </c>
      <c r="E1483" s="12"/>
      <c r="F1483" s="12"/>
      <c r="G1483" s="26" t="str">
        <f t="shared" ref="G1483:G1484" si="50">HYPERLINK("https://www.familysearch.org/search/catalog/2820314","FamilySearch.org")</f>
        <v>FamilySearch.org</v>
      </c>
      <c r="H1483" s="12"/>
      <c r="I1483" s="8">
        <v>21</v>
      </c>
      <c r="J1483" s="14" t="s">
        <v>17</v>
      </c>
    </row>
    <row r="1484" spans="1:10" ht="46.8">
      <c r="A1484" s="8">
        <v>648896</v>
      </c>
      <c r="B1484" s="8" t="s">
        <v>254</v>
      </c>
      <c r="C1484" s="8" t="s">
        <v>254</v>
      </c>
      <c r="D1484" s="30" t="s">
        <v>2935</v>
      </c>
      <c r="E1484" s="12"/>
      <c r="F1484" s="12"/>
      <c r="G1484" s="26" t="str">
        <f t="shared" si="50"/>
        <v>FamilySearch.org</v>
      </c>
      <c r="H1484" s="12"/>
      <c r="I1484" s="8">
        <v>21</v>
      </c>
      <c r="J1484" s="7" t="s">
        <v>75</v>
      </c>
    </row>
    <row r="1485" spans="1:10" ht="46.8">
      <c r="A1485" s="8">
        <v>648907</v>
      </c>
      <c r="B1485" s="8" t="s">
        <v>254</v>
      </c>
      <c r="C1485" s="8" t="s">
        <v>254</v>
      </c>
      <c r="D1485" s="30" t="s">
        <v>2936</v>
      </c>
      <c r="E1485" s="12"/>
      <c r="F1485" s="12"/>
      <c r="G1485" s="26" t="str">
        <f t="shared" ref="G1485:G1486" si="51">HYPERLINK("https://www.familysearch.org/search/catalog/2820315","FamilySearch.org")</f>
        <v>FamilySearch.org</v>
      </c>
      <c r="H1485" s="12"/>
      <c r="I1485" s="8">
        <v>21</v>
      </c>
      <c r="J1485" s="7" t="s">
        <v>75</v>
      </c>
    </row>
    <row r="1486" spans="1:10" ht="46.8">
      <c r="A1486" s="8">
        <v>648909</v>
      </c>
      <c r="B1486" s="8" t="s">
        <v>254</v>
      </c>
      <c r="C1486" s="8" t="s">
        <v>254</v>
      </c>
      <c r="D1486" s="30" t="s">
        <v>2937</v>
      </c>
      <c r="E1486" s="12"/>
      <c r="F1486" s="12"/>
      <c r="G1486" s="26" t="str">
        <f t="shared" si="51"/>
        <v>FamilySearch.org</v>
      </c>
      <c r="H1486" s="12"/>
      <c r="I1486" s="8">
        <v>21</v>
      </c>
      <c r="J1486" s="7" t="s">
        <v>75</v>
      </c>
    </row>
    <row r="1487" spans="1:10" ht="46.8">
      <c r="A1487" s="8">
        <v>648914</v>
      </c>
      <c r="B1487" s="8" t="s">
        <v>254</v>
      </c>
      <c r="C1487" s="8" t="s">
        <v>254</v>
      </c>
      <c r="D1487" s="30" t="s">
        <v>2938</v>
      </c>
      <c r="E1487" s="12"/>
      <c r="F1487" s="12"/>
      <c r="G1487" s="26" t="str">
        <f>HYPERLINK("https://www.familysearch.org/search/catalog/2820316","FamilySearch.org")</f>
        <v>FamilySearch.org</v>
      </c>
      <c r="H1487" s="12"/>
      <c r="I1487" s="8">
        <v>21</v>
      </c>
      <c r="J1487" s="7" t="s">
        <v>75</v>
      </c>
    </row>
    <row r="1488" spans="1:10" ht="46.8">
      <c r="A1488" s="21">
        <v>649146</v>
      </c>
      <c r="B1488" s="8" t="s">
        <v>254</v>
      </c>
      <c r="C1488" s="8" t="s">
        <v>254</v>
      </c>
      <c r="D1488" s="28" t="s">
        <v>2939</v>
      </c>
      <c r="E1488" s="12"/>
      <c r="F1488" s="22" t="s">
        <v>14</v>
      </c>
      <c r="G1488" s="12"/>
      <c r="H1488" s="12"/>
      <c r="I1488" s="25">
        <v>21</v>
      </c>
      <c r="J1488" s="14" t="s">
        <v>17</v>
      </c>
    </row>
    <row r="1489" spans="1:10" ht="46.8">
      <c r="A1489" s="21">
        <v>649147</v>
      </c>
      <c r="B1489" s="8" t="s">
        <v>254</v>
      </c>
      <c r="C1489" s="8" t="s">
        <v>254</v>
      </c>
      <c r="D1489" s="28" t="s">
        <v>2940</v>
      </c>
      <c r="E1489" s="12"/>
      <c r="F1489" s="22" t="s">
        <v>14</v>
      </c>
      <c r="G1489" s="12"/>
      <c r="H1489" s="12"/>
      <c r="I1489" s="25">
        <v>21</v>
      </c>
      <c r="J1489" s="14" t="s">
        <v>17</v>
      </c>
    </row>
    <row r="1490" spans="1:10" ht="46.8">
      <c r="A1490" s="21">
        <v>649150</v>
      </c>
      <c r="B1490" s="8" t="s">
        <v>254</v>
      </c>
      <c r="C1490" s="8" t="s">
        <v>254</v>
      </c>
      <c r="D1490" s="20" t="s">
        <v>2941</v>
      </c>
      <c r="E1490" s="12"/>
      <c r="F1490" s="22" t="s">
        <v>14</v>
      </c>
      <c r="G1490" s="12"/>
      <c r="H1490" s="12"/>
      <c r="I1490" s="25">
        <v>21</v>
      </c>
      <c r="J1490" s="14" t="s">
        <v>75</v>
      </c>
    </row>
    <row r="1491" spans="1:10" ht="31.2">
      <c r="A1491" s="21">
        <v>649183</v>
      </c>
      <c r="B1491" s="8" t="s">
        <v>254</v>
      </c>
      <c r="C1491" s="8" t="s">
        <v>254</v>
      </c>
      <c r="D1491" s="15" t="s">
        <v>2942</v>
      </c>
      <c r="E1491" s="12"/>
      <c r="F1491" s="12"/>
      <c r="G1491" s="27" t="s">
        <v>42</v>
      </c>
      <c r="H1491" s="12"/>
      <c r="I1491" s="25">
        <v>21</v>
      </c>
      <c r="J1491" s="14" t="s">
        <v>11</v>
      </c>
    </row>
    <row r="1492" spans="1:10" ht="31.2">
      <c r="A1492" s="21">
        <v>649217</v>
      </c>
      <c r="B1492" s="8" t="s">
        <v>254</v>
      </c>
      <c r="C1492" s="8" t="s">
        <v>254</v>
      </c>
      <c r="D1492" s="15" t="s">
        <v>2943</v>
      </c>
      <c r="E1492" s="12"/>
      <c r="F1492" s="12"/>
      <c r="G1492" s="27" t="s">
        <v>42</v>
      </c>
      <c r="H1492" s="12"/>
      <c r="I1492" s="25">
        <v>21</v>
      </c>
      <c r="J1492" s="14" t="s">
        <v>11</v>
      </c>
    </row>
    <row r="1493" spans="1:10" ht="46.8">
      <c r="A1493" s="21">
        <v>649271</v>
      </c>
      <c r="B1493" s="8" t="s">
        <v>254</v>
      </c>
      <c r="C1493" s="8" t="s">
        <v>254</v>
      </c>
      <c r="D1493" s="20" t="s">
        <v>2944</v>
      </c>
      <c r="E1493" s="12"/>
      <c r="F1493" s="12"/>
      <c r="G1493" s="27" t="s">
        <v>42</v>
      </c>
      <c r="H1493" s="12"/>
      <c r="I1493" s="25">
        <v>21</v>
      </c>
      <c r="J1493" s="14" t="s">
        <v>75</v>
      </c>
    </row>
    <row r="1494" spans="1:10" ht="46.8">
      <c r="A1494" s="8">
        <v>649315</v>
      </c>
      <c r="B1494" s="8" t="s">
        <v>254</v>
      </c>
      <c r="C1494" s="8" t="s">
        <v>254</v>
      </c>
      <c r="D1494" s="30" t="s">
        <v>2945</v>
      </c>
      <c r="E1494" s="12"/>
      <c r="F1494" s="12"/>
      <c r="G1494" s="26" t="str">
        <f>HYPERLINK("https://www.familysearch.org/search/catalog/2820316","FamilySearch.org")</f>
        <v>FamilySearch.org</v>
      </c>
      <c r="H1494" s="12"/>
      <c r="I1494" s="8">
        <v>21</v>
      </c>
      <c r="J1494" s="7" t="s">
        <v>75</v>
      </c>
    </row>
    <row r="1495" spans="1:10" ht="46.8">
      <c r="A1495" s="8">
        <v>649329</v>
      </c>
      <c r="B1495" s="8" t="s">
        <v>254</v>
      </c>
      <c r="C1495" s="8" t="s">
        <v>254</v>
      </c>
      <c r="D1495" s="30" t="s">
        <v>2946</v>
      </c>
      <c r="E1495" s="12"/>
      <c r="F1495" s="12"/>
      <c r="G1495" s="26" t="str">
        <f t="shared" ref="G1495:G1496" si="52">HYPERLINK("https://www.familysearch.org/search/catalog/2820318","FamilySearch.org")</f>
        <v>FamilySearch.org</v>
      </c>
      <c r="H1495" s="12"/>
      <c r="I1495" s="8">
        <v>21</v>
      </c>
      <c r="J1495" s="7" t="s">
        <v>75</v>
      </c>
    </row>
    <row r="1496" spans="1:10" ht="46.8">
      <c r="A1496" s="8">
        <v>649333</v>
      </c>
      <c r="B1496" s="8" t="s">
        <v>254</v>
      </c>
      <c r="C1496" s="8" t="s">
        <v>254</v>
      </c>
      <c r="D1496" s="30" t="s">
        <v>2947</v>
      </c>
      <c r="E1496" s="12"/>
      <c r="F1496" s="12"/>
      <c r="G1496" s="26" t="str">
        <f t="shared" si="52"/>
        <v>FamilySearch.org</v>
      </c>
      <c r="H1496" s="12"/>
      <c r="I1496" s="8">
        <v>21</v>
      </c>
      <c r="J1496" s="7" t="s">
        <v>75</v>
      </c>
    </row>
    <row r="1497" spans="1:10" ht="46.8">
      <c r="A1497" s="8">
        <v>649351</v>
      </c>
      <c r="B1497" s="8" t="s">
        <v>254</v>
      </c>
      <c r="C1497" s="8" t="s">
        <v>254</v>
      </c>
      <c r="D1497" s="30" t="s">
        <v>2948</v>
      </c>
      <c r="E1497" s="12"/>
      <c r="F1497" s="12"/>
      <c r="G1497" s="26" t="str">
        <f t="shared" ref="G1497:G1498" si="53">HYPERLINK("https://www.familysearch.org/search/catalog/2820319","FamilySearch.org")</f>
        <v>FamilySearch.org</v>
      </c>
      <c r="H1497" s="12"/>
      <c r="I1497" s="8">
        <v>21</v>
      </c>
      <c r="J1497" s="7" t="s">
        <v>75</v>
      </c>
    </row>
    <row r="1498" spans="1:10" ht="31.2">
      <c r="A1498" s="8">
        <v>649355</v>
      </c>
      <c r="B1498" s="8" t="s">
        <v>254</v>
      </c>
      <c r="C1498" s="8" t="s">
        <v>254</v>
      </c>
      <c r="D1498" s="30" t="s">
        <v>2949</v>
      </c>
      <c r="E1498" s="12"/>
      <c r="F1498" s="12"/>
      <c r="G1498" s="26" t="str">
        <f t="shared" si="53"/>
        <v>FamilySearch.org</v>
      </c>
      <c r="H1498" s="12"/>
      <c r="I1498" s="8">
        <v>21</v>
      </c>
      <c r="J1498" s="7" t="s">
        <v>75</v>
      </c>
    </row>
    <row r="1499" spans="1:10" ht="46.8">
      <c r="A1499" s="8">
        <v>649357</v>
      </c>
      <c r="B1499" s="8" t="s">
        <v>254</v>
      </c>
      <c r="C1499" s="8" t="s">
        <v>254</v>
      </c>
      <c r="D1499" s="30" t="s">
        <v>2950</v>
      </c>
      <c r="E1499" s="12"/>
      <c r="F1499" s="12"/>
      <c r="G1499" s="26" t="str">
        <f>HYPERLINK("https://www.familysearch.org/search/catalog/2820320","FamilySearch.org")</f>
        <v>FamilySearch.org</v>
      </c>
      <c r="H1499" s="12"/>
      <c r="I1499" s="8">
        <v>21</v>
      </c>
      <c r="J1499" s="7" t="s">
        <v>75</v>
      </c>
    </row>
    <row r="1500" spans="1:10" ht="31.2">
      <c r="A1500" s="21">
        <v>649608</v>
      </c>
      <c r="B1500" s="8" t="s">
        <v>254</v>
      </c>
      <c r="C1500" s="8" t="s">
        <v>254</v>
      </c>
      <c r="D1500" s="20" t="s">
        <v>2951</v>
      </c>
      <c r="E1500" s="27" t="s">
        <v>222</v>
      </c>
      <c r="F1500" s="12"/>
      <c r="G1500" s="12"/>
      <c r="H1500" s="12"/>
      <c r="I1500" s="25">
        <v>120</v>
      </c>
      <c r="J1500" s="14" t="s">
        <v>75</v>
      </c>
    </row>
    <row r="1501" spans="1:10" ht="46.8">
      <c r="A1501" s="8">
        <v>649771</v>
      </c>
      <c r="B1501" s="8" t="s">
        <v>254</v>
      </c>
      <c r="C1501" s="8" t="s">
        <v>254</v>
      </c>
      <c r="D1501" s="30" t="s">
        <v>2952</v>
      </c>
      <c r="E1501" s="12"/>
      <c r="F1501" s="12"/>
      <c r="G1501" s="26" t="str">
        <f>HYPERLINK("https://www.familysearch.org/search/catalog/2820320","FamilySearch.org")</f>
        <v>FamilySearch.org</v>
      </c>
      <c r="H1501" s="12"/>
      <c r="I1501" s="8">
        <v>21</v>
      </c>
      <c r="J1501" s="7" t="s">
        <v>75</v>
      </c>
    </row>
    <row r="1502" spans="1:10" ht="46.8">
      <c r="A1502" s="8">
        <v>649780</v>
      </c>
      <c r="B1502" s="8" t="s">
        <v>254</v>
      </c>
      <c r="C1502" s="8" t="s">
        <v>254</v>
      </c>
      <c r="D1502" s="30" t="s">
        <v>2953</v>
      </c>
      <c r="E1502" s="12"/>
      <c r="F1502" s="12"/>
      <c r="G1502" s="26" t="str">
        <f t="shared" ref="G1502:G1503" si="54">HYPERLINK("https://www.familysearch.org/search/catalog/2820321","FamilySearch.org")</f>
        <v>FamilySearch.org</v>
      </c>
      <c r="H1502" s="12"/>
      <c r="I1502" s="8">
        <v>21</v>
      </c>
      <c r="J1502" s="7" t="s">
        <v>75</v>
      </c>
    </row>
    <row r="1503" spans="1:10" ht="46.8">
      <c r="A1503" s="8">
        <v>649936</v>
      </c>
      <c r="B1503" s="8" t="s">
        <v>254</v>
      </c>
      <c r="C1503" s="8" t="s">
        <v>254</v>
      </c>
      <c r="D1503" s="30" t="s">
        <v>2954</v>
      </c>
      <c r="E1503" s="12"/>
      <c r="F1503" s="12"/>
      <c r="G1503" s="26" t="str">
        <f t="shared" si="54"/>
        <v>FamilySearch.org</v>
      </c>
      <c r="H1503" s="12"/>
      <c r="I1503" s="8">
        <v>21</v>
      </c>
      <c r="J1503" s="7" t="s">
        <v>75</v>
      </c>
    </row>
    <row r="1504" spans="1:10" ht="31.2">
      <c r="A1504" s="21">
        <v>650854</v>
      </c>
      <c r="B1504" s="8" t="s">
        <v>254</v>
      </c>
      <c r="C1504" s="8" t="s">
        <v>254</v>
      </c>
      <c r="D1504" s="28" t="s">
        <v>2955</v>
      </c>
      <c r="E1504" s="12"/>
      <c r="F1504" s="22" t="s">
        <v>14</v>
      </c>
      <c r="G1504" s="12"/>
      <c r="H1504" s="12"/>
      <c r="I1504" s="25">
        <v>21</v>
      </c>
      <c r="J1504" s="14" t="s">
        <v>17</v>
      </c>
    </row>
    <row r="1505" spans="1:10" ht="31.2">
      <c r="A1505" s="21">
        <v>654719</v>
      </c>
      <c r="B1505" s="8" t="s">
        <v>254</v>
      </c>
      <c r="C1505" s="8" t="s">
        <v>254</v>
      </c>
      <c r="D1505" s="20" t="s">
        <v>2956</v>
      </c>
      <c r="E1505" s="27" t="s">
        <v>222</v>
      </c>
      <c r="F1505" s="12"/>
      <c r="G1505" s="12"/>
      <c r="H1505" s="12"/>
      <c r="I1505" s="25">
        <v>94</v>
      </c>
      <c r="J1505" s="14" t="s">
        <v>75</v>
      </c>
    </row>
    <row r="1506" spans="1:10" ht="31.2">
      <c r="A1506" s="8">
        <v>655657</v>
      </c>
      <c r="B1506" s="8" t="s">
        <v>254</v>
      </c>
      <c r="C1506" s="8" t="s">
        <v>254</v>
      </c>
      <c r="D1506" s="30" t="s">
        <v>2957</v>
      </c>
      <c r="E1506" s="12"/>
      <c r="F1506" s="12"/>
      <c r="G1506" s="26" t="str">
        <f>HYPERLINK("https://www.familysearch.org/search/catalog/2785364","FamilySearch.org")</f>
        <v>FamilySearch.org</v>
      </c>
      <c r="H1506" s="12"/>
      <c r="I1506" s="8">
        <v>21</v>
      </c>
      <c r="J1506" s="7" t="s">
        <v>75</v>
      </c>
    </row>
    <row r="1507" spans="1:10" ht="15.6">
      <c r="A1507" s="21">
        <v>656399</v>
      </c>
      <c r="B1507" s="8" t="s">
        <v>254</v>
      </c>
      <c r="C1507" s="8" t="s">
        <v>254</v>
      </c>
      <c r="D1507" s="28" t="s">
        <v>2958</v>
      </c>
      <c r="E1507" s="12"/>
      <c r="F1507" s="22" t="s">
        <v>14</v>
      </c>
      <c r="G1507" s="12"/>
      <c r="H1507" s="12"/>
      <c r="I1507" s="25">
        <v>142</v>
      </c>
      <c r="J1507" s="14" t="s">
        <v>11</v>
      </c>
    </row>
    <row r="1508" spans="1:10" ht="31.2">
      <c r="A1508" s="21">
        <v>656639</v>
      </c>
      <c r="B1508" s="8" t="s">
        <v>254</v>
      </c>
      <c r="C1508" s="8" t="s">
        <v>254</v>
      </c>
      <c r="D1508" s="41" t="s">
        <v>2959</v>
      </c>
      <c r="E1508" s="12"/>
      <c r="F1508" s="22" t="s">
        <v>14</v>
      </c>
      <c r="G1508" s="12"/>
      <c r="H1508" s="12"/>
      <c r="I1508" s="25">
        <v>94</v>
      </c>
      <c r="J1508" s="14" t="s">
        <v>11</v>
      </c>
    </row>
    <row r="1509" spans="1:10" ht="31.2">
      <c r="A1509" s="21">
        <v>656701</v>
      </c>
      <c r="B1509" s="8" t="s">
        <v>254</v>
      </c>
      <c r="C1509" s="8" t="s">
        <v>254</v>
      </c>
      <c r="D1509" s="28" t="s">
        <v>2960</v>
      </c>
      <c r="E1509" s="12"/>
      <c r="F1509" s="22" t="s">
        <v>14</v>
      </c>
      <c r="G1509" s="12"/>
      <c r="H1509" s="12"/>
      <c r="I1509" s="25">
        <v>142</v>
      </c>
      <c r="J1509" s="14" t="s">
        <v>17</v>
      </c>
    </row>
    <row r="1510" spans="1:10" ht="31.2">
      <c r="A1510" s="8">
        <v>656725</v>
      </c>
      <c r="B1510" s="8" t="s">
        <v>254</v>
      </c>
      <c r="C1510" s="8" t="s">
        <v>254</v>
      </c>
      <c r="D1510" s="30" t="s">
        <v>2961</v>
      </c>
      <c r="E1510" s="12"/>
      <c r="F1510" s="12"/>
      <c r="G1510" s="12"/>
      <c r="H1510" s="66" t="s">
        <v>2733</v>
      </c>
      <c r="I1510" s="8">
        <v>21</v>
      </c>
      <c r="J1510" s="14" t="s">
        <v>75</v>
      </c>
    </row>
    <row r="1511" spans="1:10" ht="31.2">
      <c r="A1511" s="8">
        <v>656862</v>
      </c>
      <c r="B1511" s="8" t="s">
        <v>254</v>
      </c>
      <c r="C1511" s="8" t="s">
        <v>254</v>
      </c>
      <c r="D1511" s="30" t="s">
        <v>2962</v>
      </c>
      <c r="E1511" s="12"/>
      <c r="F1511" s="12"/>
      <c r="G1511" s="12"/>
      <c r="H1511" s="66" t="s">
        <v>2733</v>
      </c>
      <c r="I1511" s="8">
        <v>21</v>
      </c>
      <c r="J1511" s="14" t="s">
        <v>75</v>
      </c>
    </row>
    <row r="1512" spans="1:10" ht="31.2">
      <c r="A1512" s="21">
        <v>718990</v>
      </c>
      <c r="B1512" s="8" t="s">
        <v>254</v>
      </c>
      <c r="C1512" s="8" t="s">
        <v>254</v>
      </c>
      <c r="D1512" s="20" t="s">
        <v>2963</v>
      </c>
      <c r="E1512" s="12"/>
      <c r="F1512" s="22" t="s">
        <v>14</v>
      </c>
      <c r="G1512" s="12"/>
      <c r="H1512" s="12"/>
      <c r="I1512" s="25">
        <v>21</v>
      </c>
      <c r="J1512" s="14" t="s">
        <v>75</v>
      </c>
    </row>
    <row r="1513" spans="1:10" ht="46.8">
      <c r="A1513" s="21">
        <v>719198</v>
      </c>
      <c r="B1513" s="8" t="s">
        <v>254</v>
      </c>
      <c r="C1513" s="8" t="s">
        <v>254</v>
      </c>
      <c r="D1513" s="28" t="s">
        <v>2964</v>
      </c>
      <c r="E1513" s="12"/>
      <c r="F1513" s="22" t="s">
        <v>14</v>
      </c>
      <c r="G1513" s="12"/>
      <c r="H1513" s="12"/>
      <c r="I1513" s="25">
        <v>21</v>
      </c>
      <c r="J1513" s="14" t="s">
        <v>11</v>
      </c>
    </row>
    <row r="1514" spans="1:10" ht="46.8">
      <c r="A1514" s="21">
        <v>720245</v>
      </c>
      <c r="B1514" s="8" t="s">
        <v>254</v>
      </c>
      <c r="C1514" s="8" t="s">
        <v>254</v>
      </c>
      <c r="D1514" s="15" t="s">
        <v>2965</v>
      </c>
      <c r="E1514" s="12"/>
      <c r="F1514" s="12"/>
      <c r="G1514" s="27" t="s">
        <v>42</v>
      </c>
      <c r="H1514" s="12"/>
      <c r="I1514" s="25">
        <v>21</v>
      </c>
      <c r="J1514" s="14" t="s">
        <v>11</v>
      </c>
    </row>
    <row r="1515" spans="1:10" ht="31.2">
      <c r="A1515" s="21">
        <v>721447</v>
      </c>
      <c r="B1515" s="8" t="s">
        <v>254</v>
      </c>
      <c r="C1515" s="8" t="s">
        <v>254</v>
      </c>
      <c r="D1515" s="28" t="s">
        <v>2966</v>
      </c>
      <c r="E1515" s="12"/>
      <c r="F1515" s="22" t="s">
        <v>14</v>
      </c>
      <c r="G1515" s="12"/>
      <c r="H1515" s="12"/>
      <c r="I1515" s="25">
        <v>75</v>
      </c>
      <c r="J1515" s="14" t="s">
        <v>11</v>
      </c>
    </row>
    <row r="1516" spans="1:10" ht="31.2">
      <c r="A1516" s="21">
        <v>731194</v>
      </c>
      <c r="B1516" s="8" t="s">
        <v>254</v>
      </c>
      <c r="C1516" s="8" t="s">
        <v>254</v>
      </c>
      <c r="D1516" s="28" t="s">
        <v>2967</v>
      </c>
      <c r="E1516" s="12"/>
      <c r="F1516" s="22" t="s">
        <v>14</v>
      </c>
      <c r="G1516" s="12"/>
      <c r="H1516" s="12"/>
      <c r="I1516" s="25">
        <v>21</v>
      </c>
      <c r="J1516" s="14" t="s">
        <v>17</v>
      </c>
    </row>
    <row r="1517" spans="1:10" ht="31.2">
      <c r="A1517" s="21">
        <v>731200</v>
      </c>
      <c r="B1517" s="8" t="s">
        <v>254</v>
      </c>
      <c r="C1517" s="8" t="s">
        <v>254</v>
      </c>
      <c r="D1517" s="28" t="s">
        <v>2968</v>
      </c>
      <c r="E1517" s="12"/>
      <c r="F1517" s="22" t="s">
        <v>14</v>
      </c>
      <c r="G1517" s="12"/>
      <c r="H1517" s="12"/>
      <c r="I1517" s="25">
        <v>21</v>
      </c>
      <c r="J1517" s="14" t="s">
        <v>11</v>
      </c>
    </row>
    <row r="1518" spans="1:10" ht="31.2">
      <c r="A1518" s="21">
        <v>731206</v>
      </c>
      <c r="B1518" s="8" t="s">
        <v>254</v>
      </c>
      <c r="C1518" s="8" t="s">
        <v>254</v>
      </c>
      <c r="D1518" s="28" t="s">
        <v>2969</v>
      </c>
      <c r="E1518" s="12"/>
      <c r="F1518" s="22" t="s">
        <v>14</v>
      </c>
      <c r="G1518" s="12"/>
      <c r="H1518" s="12"/>
      <c r="I1518" s="25">
        <v>21</v>
      </c>
      <c r="J1518" s="14" t="s">
        <v>11</v>
      </c>
    </row>
    <row r="1519" spans="1:10" ht="31.2">
      <c r="A1519" s="21">
        <v>731210</v>
      </c>
      <c r="B1519" s="8" t="s">
        <v>254</v>
      </c>
      <c r="C1519" s="8" t="s">
        <v>254</v>
      </c>
      <c r="D1519" s="28" t="s">
        <v>2970</v>
      </c>
      <c r="E1519" s="12"/>
      <c r="F1519" s="22" t="s">
        <v>14</v>
      </c>
      <c r="G1519" s="12"/>
      <c r="H1519" s="12"/>
      <c r="I1519" s="25">
        <v>21</v>
      </c>
      <c r="J1519" s="14" t="s">
        <v>17</v>
      </c>
    </row>
    <row r="1520" spans="1:10" ht="31.2">
      <c r="A1520" s="21">
        <v>731222</v>
      </c>
      <c r="B1520" s="8" t="s">
        <v>254</v>
      </c>
      <c r="C1520" s="8" t="s">
        <v>254</v>
      </c>
      <c r="D1520" s="70" t="s">
        <v>2971</v>
      </c>
      <c r="E1520" s="12"/>
      <c r="F1520" s="22" t="s">
        <v>14</v>
      </c>
      <c r="G1520" s="12"/>
      <c r="H1520" s="12"/>
      <c r="I1520" s="25">
        <v>21</v>
      </c>
      <c r="J1520" s="14" t="s">
        <v>17</v>
      </c>
    </row>
    <row r="1521" spans="1:10" ht="46.8">
      <c r="A1521" s="21">
        <v>731229</v>
      </c>
      <c r="B1521" s="8" t="s">
        <v>254</v>
      </c>
      <c r="C1521" s="8" t="s">
        <v>254</v>
      </c>
      <c r="D1521" s="20" t="s">
        <v>2972</v>
      </c>
      <c r="E1521" s="12"/>
      <c r="F1521" s="22" t="s">
        <v>14</v>
      </c>
      <c r="G1521" s="12"/>
      <c r="H1521" s="12"/>
      <c r="I1521" s="25">
        <v>21</v>
      </c>
      <c r="J1521" s="14" t="s">
        <v>75</v>
      </c>
    </row>
    <row r="1522" spans="1:10" ht="31.2">
      <c r="A1522" s="21">
        <v>731235</v>
      </c>
      <c r="B1522" s="8" t="s">
        <v>254</v>
      </c>
      <c r="C1522" s="8" t="s">
        <v>254</v>
      </c>
      <c r="D1522" s="28" t="s">
        <v>2973</v>
      </c>
      <c r="E1522" s="12"/>
      <c r="F1522" s="22" t="s">
        <v>14</v>
      </c>
      <c r="G1522" s="12"/>
      <c r="H1522" s="12"/>
      <c r="I1522" s="25">
        <v>21</v>
      </c>
      <c r="J1522" s="14" t="s">
        <v>11</v>
      </c>
    </row>
    <row r="1523" spans="1:10" ht="31.2">
      <c r="A1523" s="21">
        <v>731276</v>
      </c>
      <c r="B1523" s="8" t="s">
        <v>254</v>
      </c>
      <c r="C1523" s="8" t="s">
        <v>254</v>
      </c>
      <c r="D1523" s="28" t="s">
        <v>2974</v>
      </c>
      <c r="E1523" s="12"/>
      <c r="F1523" s="22" t="s">
        <v>14</v>
      </c>
      <c r="G1523" s="12"/>
      <c r="H1523" s="12"/>
      <c r="I1523" s="25">
        <v>21</v>
      </c>
      <c r="J1523" s="14" t="s">
        <v>11</v>
      </c>
    </row>
    <row r="1524" spans="1:10" ht="46.8">
      <c r="A1524" s="8">
        <v>731293</v>
      </c>
      <c r="B1524" s="8" t="s">
        <v>254</v>
      </c>
      <c r="C1524" s="8" t="s">
        <v>254</v>
      </c>
      <c r="D1524" s="30" t="s">
        <v>2975</v>
      </c>
      <c r="E1524" s="12"/>
      <c r="F1524" s="12"/>
      <c r="G1524" s="26" t="str">
        <f>HYPERLINK("https://www.familysearch.org/wiki/en/Alaska,_Naturalization_Records_-_FamilySearch_Historical_Records","FamilySearch.org")</f>
        <v>FamilySearch.org</v>
      </c>
      <c r="H1524" s="12"/>
      <c r="I1524" s="8">
        <v>21</v>
      </c>
      <c r="J1524" s="7" t="s">
        <v>75</v>
      </c>
    </row>
    <row r="1525" spans="1:10" ht="46.8">
      <c r="A1525" s="8">
        <v>733762</v>
      </c>
      <c r="B1525" s="8" t="s">
        <v>254</v>
      </c>
      <c r="C1525" s="8" t="s">
        <v>254</v>
      </c>
      <c r="D1525" s="30" t="s">
        <v>2976</v>
      </c>
      <c r="E1525" s="12"/>
      <c r="F1525" s="12"/>
      <c r="G1525" s="12"/>
      <c r="H1525" s="66" t="s">
        <v>2733</v>
      </c>
      <c r="I1525" s="8">
        <v>21</v>
      </c>
      <c r="J1525" s="14" t="s">
        <v>75</v>
      </c>
    </row>
    <row r="1526" spans="1:10" ht="46.8">
      <c r="A1526" s="8">
        <v>733763</v>
      </c>
      <c r="B1526" s="8" t="s">
        <v>254</v>
      </c>
      <c r="C1526" s="8" t="s">
        <v>254</v>
      </c>
      <c r="D1526" s="30" t="s">
        <v>2977</v>
      </c>
      <c r="E1526" s="12"/>
      <c r="F1526" s="12"/>
      <c r="G1526" s="12"/>
      <c r="H1526" s="66" t="s">
        <v>2733</v>
      </c>
      <c r="I1526" s="8">
        <v>21</v>
      </c>
      <c r="J1526" s="14" t="s">
        <v>75</v>
      </c>
    </row>
    <row r="1527" spans="1:10" ht="46.8">
      <c r="A1527" s="8">
        <v>782685</v>
      </c>
      <c r="B1527" s="8" t="s">
        <v>254</v>
      </c>
      <c r="C1527" s="8" t="s">
        <v>254</v>
      </c>
      <c r="D1527" s="30" t="s">
        <v>2978</v>
      </c>
      <c r="E1527" s="12"/>
      <c r="F1527" s="12"/>
      <c r="G1527" s="26" t="str">
        <f t="shared" ref="G1527:G1528" si="55">HYPERLINK("https://www.familysearch.org/search/catalog/3328312","FamilySearch.org")</f>
        <v>FamilySearch.org</v>
      </c>
      <c r="H1527" s="12"/>
      <c r="I1527" s="8">
        <v>21</v>
      </c>
      <c r="J1527" s="7" t="s">
        <v>75</v>
      </c>
    </row>
    <row r="1528" spans="1:10" ht="46.8">
      <c r="A1528" s="8">
        <v>782691</v>
      </c>
      <c r="B1528" s="8" t="s">
        <v>254</v>
      </c>
      <c r="C1528" s="8" t="s">
        <v>254</v>
      </c>
      <c r="D1528" s="30" t="s">
        <v>2979</v>
      </c>
      <c r="E1528" s="12"/>
      <c r="F1528" s="12"/>
      <c r="G1528" s="26" t="str">
        <f t="shared" si="55"/>
        <v>FamilySearch.org</v>
      </c>
      <c r="H1528" s="12"/>
      <c r="I1528" s="8">
        <v>21</v>
      </c>
      <c r="J1528" s="7" t="s">
        <v>75</v>
      </c>
    </row>
    <row r="1529" spans="1:10" ht="46.8">
      <c r="A1529" s="8">
        <v>782695</v>
      </c>
      <c r="B1529" s="8" t="s">
        <v>254</v>
      </c>
      <c r="C1529" s="8" t="s">
        <v>254</v>
      </c>
      <c r="D1529" s="30" t="s">
        <v>2980</v>
      </c>
      <c r="E1529" s="12"/>
      <c r="F1529" s="12"/>
      <c r="G1529" s="22" t="s">
        <v>42</v>
      </c>
      <c r="H1529" s="12"/>
      <c r="I1529" s="8">
        <v>21</v>
      </c>
      <c r="J1529" s="7" t="s">
        <v>75</v>
      </c>
    </row>
    <row r="1530" spans="1:10" ht="46.8">
      <c r="A1530" s="8">
        <v>782697</v>
      </c>
      <c r="B1530" s="8" t="s">
        <v>254</v>
      </c>
      <c r="C1530" s="8" t="s">
        <v>254</v>
      </c>
      <c r="D1530" s="30" t="s">
        <v>2981</v>
      </c>
      <c r="E1530" s="12"/>
      <c r="F1530" s="12"/>
      <c r="G1530" s="22" t="s">
        <v>42</v>
      </c>
      <c r="H1530" s="12"/>
      <c r="I1530" s="8">
        <v>21</v>
      </c>
      <c r="J1530" s="7" t="s">
        <v>75</v>
      </c>
    </row>
    <row r="1531" spans="1:10" ht="31.2">
      <c r="A1531" s="8">
        <v>782699</v>
      </c>
      <c r="B1531" s="8" t="s">
        <v>254</v>
      </c>
      <c r="C1531" s="8" t="s">
        <v>254</v>
      </c>
      <c r="D1531" s="30" t="s">
        <v>2982</v>
      </c>
      <c r="E1531" s="12"/>
      <c r="F1531" s="12"/>
      <c r="G1531" s="22" t="s">
        <v>42</v>
      </c>
      <c r="H1531" s="12"/>
      <c r="I1531" s="8">
        <v>21</v>
      </c>
      <c r="J1531" s="7" t="s">
        <v>75</v>
      </c>
    </row>
    <row r="1532" spans="1:10" ht="46.8">
      <c r="A1532" s="8">
        <v>782709</v>
      </c>
      <c r="B1532" s="8" t="s">
        <v>254</v>
      </c>
      <c r="C1532" s="8" t="s">
        <v>254</v>
      </c>
      <c r="D1532" s="30" t="s">
        <v>2983</v>
      </c>
      <c r="E1532" s="12"/>
      <c r="F1532" s="12"/>
      <c r="G1532" s="71" t="str">
        <f t="shared" ref="G1532:G1533" si="56">HYPERLINK("https://www.familysearch.org/wiki/en/Missouri_Naturalization_and_Citizenship","FamilySearch.org")</f>
        <v>FamilySearch.org</v>
      </c>
      <c r="H1532" s="12"/>
      <c r="I1532" s="8">
        <v>21</v>
      </c>
      <c r="J1532" s="7" t="s">
        <v>75</v>
      </c>
    </row>
    <row r="1533" spans="1:10" ht="46.8">
      <c r="A1533" s="8">
        <v>782710</v>
      </c>
      <c r="B1533" s="8" t="s">
        <v>254</v>
      </c>
      <c r="C1533" s="8" t="s">
        <v>254</v>
      </c>
      <c r="D1533" s="30" t="s">
        <v>2984</v>
      </c>
      <c r="E1533" s="12"/>
      <c r="F1533" s="12"/>
      <c r="G1533" s="26" t="str">
        <f t="shared" si="56"/>
        <v>FamilySearch.org</v>
      </c>
      <c r="H1533" s="12"/>
      <c r="I1533" s="8">
        <v>21</v>
      </c>
      <c r="J1533" s="7" t="s">
        <v>75</v>
      </c>
    </row>
    <row r="1534" spans="1:10" ht="31.2">
      <c r="A1534" s="8">
        <v>782712</v>
      </c>
      <c r="B1534" s="8" t="s">
        <v>254</v>
      </c>
      <c r="C1534" s="8" t="s">
        <v>254</v>
      </c>
      <c r="D1534" s="30" t="s">
        <v>2985</v>
      </c>
      <c r="E1534" s="12"/>
      <c r="F1534" s="12"/>
      <c r="G1534" s="16" t="s">
        <v>42</v>
      </c>
      <c r="H1534" s="12"/>
      <c r="I1534" s="8">
        <v>21</v>
      </c>
      <c r="J1534" s="7" t="s">
        <v>75</v>
      </c>
    </row>
    <row r="1535" spans="1:10" ht="46.8">
      <c r="A1535" s="8">
        <v>783994</v>
      </c>
      <c r="B1535" s="8" t="s">
        <v>254</v>
      </c>
      <c r="C1535" s="8" t="s">
        <v>254</v>
      </c>
      <c r="D1535" s="30" t="s">
        <v>2986</v>
      </c>
      <c r="E1535" s="12"/>
      <c r="F1535" s="12"/>
      <c r="G1535" s="26" t="str">
        <f>HYPERLINK("https://www.familysearch.org/search/catalog/437993","FamilySearch.org")</f>
        <v>FamilySearch.org</v>
      </c>
      <c r="H1535" s="12"/>
      <c r="I1535" s="8">
        <v>21</v>
      </c>
      <c r="J1535" s="7" t="s">
        <v>75</v>
      </c>
    </row>
    <row r="1536" spans="1:10" ht="46.8">
      <c r="A1536" s="8">
        <v>784009</v>
      </c>
      <c r="B1536" s="8" t="s">
        <v>254</v>
      </c>
      <c r="C1536" s="8" t="s">
        <v>254</v>
      </c>
      <c r="D1536" s="30" t="s">
        <v>2987</v>
      </c>
      <c r="E1536" s="12"/>
      <c r="F1536" s="12"/>
      <c r="G1536" s="22" t="s">
        <v>42</v>
      </c>
      <c r="H1536" s="12"/>
      <c r="I1536" s="8">
        <v>21</v>
      </c>
      <c r="J1536" s="7" t="s">
        <v>75</v>
      </c>
    </row>
    <row r="1537" spans="1:10" ht="46.8">
      <c r="A1537" s="8">
        <v>784032</v>
      </c>
      <c r="B1537" s="8" t="s">
        <v>254</v>
      </c>
      <c r="C1537" s="8" t="s">
        <v>254</v>
      </c>
      <c r="D1537" s="30" t="s">
        <v>2988</v>
      </c>
      <c r="E1537" s="12"/>
      <c r="F1537" s="12"/>
      <c r="G1537" s="26" t="str">
        <f t="shared" ref="G1537:G1538" si="57">HYPERLINK("https://www.familysearch.org/search/catalog/3328317","FamilySearch.org")</f>
        <v>FamilySearch.org</v>
      </c>
      <c r="H1537" s="12"/>
      <c r="I1537" s="8">
        <v>21</v>
      </c>
      <c r="J1537" s="7" t="s">
        <v>75</v>
      </c>
    </row>
    <row r="1538" spans="1:10" ht="46.8">
      <c r="A1538" s="8">
        <v>784034</v>
      </c>
      <c r="B1538" s="8" t="s">
        <v>254</v>
      </c>
      <c r="C1538" s="8" t="s">
        <v>254</v>
      </c>
      <c r="D1538" s="30" t="s">
        <v>2989</v>
      </c>
      <c r="E1538" s="12"/>
      <c r="F1538" s="12"/>
      <c r="G1538" s="26" t="str">
        <f t="shared" si="57"/>
        <v>FamilySearch.org</v>
      </c>
      <c r="H1538" s="12"/>
      <c r="I1538" s="8">
        <v>21</v>
      </c>
      <c r="J1538" s="7" t="s">
        <v>75</v>
      </c>
    </row>
    <row r="1539" spans="1:10" ht="46.8">
      <c r="A1539" s="8">
        <v>784112</v>
      </c>
      <c r="B1539" s="8" t="s">
        <v>254</v>
      </c>
      <c r="C1539" s="8" t="s">
        <v>254</v>
      </c>
      <c r="D1539" s="30" t="s">
        <v>2990</v>
      </c>
      <c r="E1539" s="12"/>
      <c r="F1539" s="12"/>
      <c r="G1539" s="26" t="str">
        <f>HYPERLINK("https://www.familysearch.org/search/catalog/2839273","FamilySearch.org")</f>
        <v>FamilySearch.org</v>
      </c>
      <c r="H1539" s="12"/>
      <c r="I1539" s="8">
        <v>21</v>
      </c>
      <c r="J1539" s="7" t="s">
        <v>75</v>
      </c>
    </row>
    <row r="1540" spans="1:10" ht="46.8">
      <c r="A1540" s="8">
        <v>784139</v>
      </c>
      <c r="B1540" s="8" t="s">
        <v>254</v>
      </c>
      <c r="C1540" s="8" t="s">
        <v>254</v>
      </c>
      <c r="D1540" s="30" t="s">
        <v>2991</v>
      </c>
      <c r="E1540" s="12"/>
      <c r="F1540" s="12"/>
      <c r="G1540" s="26" t="str">
        <f>HYPERLINK("https://www.familysearch.org/search/catalog/405029","FamilySearch.org")</f>
        <v>FamilySearch.org</v>
      </c>
      <c r="H1540" s="12"/>
      <c r="I1540" s="8">
        <v>21</v>
      </c>
      <c r="J1540" s="7" t="s">
        <v>75</v>
      </c>
    </row>
    <row r="1541" spans="1:10" ht="31.2">
      <c r="A1541" s="8">
        <v>784169</v>
      </c>
      <c r="B1541" s="8" t="s">
        <v>254</v>
      </c>
      <c r="C1541" s="8" t="s">
        <v>254</v>
      </c>
      <c r="D1541" s="30" t="s">
        <v>2992</v>
      </c>
      <c r="E1541" s="12"/>
      <c r="F1541" s="12"/>
      <c r="G1541" s="26" t="str">
        <f t="shared" ref="G1541:G1542" si="58">HYPERLINK("https://www.familysearch.org/search/catalog/2827672","FamilySearch.org")</f>
        <v>FamilySearch.org</v>
      </c>
      <c r="H1541" s="12"/>
      <c r="I1541" s="8">
        <v>21</v>
      </c>
      <c r="J1541" s="7" t="s">
        <v>75</v>
      </c>
    </row>
    <row r="1542" spans="1:10" ht="31.2">
      <c r="A1542" s="8">
        <v>784171</v>
      </c>
      <c r="B1542" s="8" t="s">
        <v>254</v>
      </c>
      <c r="C1542" s="8" t="s">
        <v>254</v>
      </c>
      <c r="D1542" s="30" t="s">
        <v>2993</v>
      </c>
      <c r="E1542" s="12"/>
      <c r="F1542" s="12"/>
      <c r="G1542" s="26" t="str">
        <f t="shared" si="58"/>
        <v>FamilySearch.org</v>
      </c>
      <c r="H1542" s="12"/>
      <c r="I1542" s="8">
        <v>21</v>
      </c>
      <c r="J1542" s="7" t="s">
        <v>75</v>
      </c>
    </row>
    <row r="1543" spans="1:10" ht="31.2">
      <c r="A1543" s="8">
        <v>784172</v>
      </c>
      <c r="B1543" s="8" t="s">
        <v>254</v>
      </c>
      <c r="C1543" s="8" t="s">
        <v>254</v>
      </c>
      <c r="D1543" s="30" t="s">
        <v>2994</v>
      </c>
      <c r="E1543" s="12"/>
      <c r="F1543" s="12"/>
      <c r="G1543" s="26" t="str">
        <f t="shared" ref="G1543:G1544" si="59">HYPERLINK("https://www.familysearch.org/search/catalog/2827673","FamilySearch.org")</f>
        <v>FamilySearch.org</v>
      </c>
      <c r="H1543" s="12"/>
      <c r="I1543" s="8">
        <v>21</v>
      </c>
      <c r="J1543" s="7" t="s">
        <v>75</v>
      </c>
    </row>
    <row r="1544" spans="1:10" ht="31.2">
      <c r="A1544" s="8">
        <v>784183</v>
      </c>
      <c r="B1544" s="8" t="s">
        <v>254</v>
      </c>
      <c r="C1544" s="8" t="s">
        <v>254</v>
      </c>
      <c r="D1544" s="30" t="s">
        <v>2995</v>
      </c>
      <c r="E1544" s="12"/>
      <c r="F1544" s="12"/>
      <c r="G1544" s="26" t="str">
        <f t="shared" si="59"/>
        <v>FamilySearch.org</v>
      </c>
      <c r="H1544" s="12"/>
      <c r="I1544" s="8">
        <v>21</v>
      </c>
      <c r="J1544" s="7" t="s">
        <v>75</v>
      </c>
    </row>
    <row r="1545" spans="1:10" ht="31.2">
      <c r="A1545" s="8">
        <v>784188</v>
      </c>
      <c r="B1545" s="8" t="s">
        <v>254</v>
      </c>
      <c r="C1545" s="8" t="s">
        <v>254</v>
      </c>
      <c r="D1545" s="30" t="s">
        <v>2996</v>
      </c>
      <c r="E1545" s="12"/>
      <c r="F1545" s="12"/>
      <c r="G1545" s="26" t="str">
        <f t="shared" ref="G1545:G1546" si="60">HYPERLINK("https://www.familysearch.org/search/catalog/2827675","FamilySearch.org")</f>
        <v>FamilySearch.org</v>
      </c>
      <c r="H1545" s="12"/>
      <c r="I1545" s="8">
        <v>21</v>
      </c>
      <c r="J1545" s="7" t="s">
        <v>75</v>
      </c>
    </row>
    <row r="1546" spans="1:10" ht="31.2">
      <c r="A1546" s="8">
        <v>784191</v>
      </c>
      <c r="B1546" s="8" t="s">
        <v>254</v>
      </c>
      <c r="C1546" s="8" t="s">
        <v>254</v>
      </c>
      <c r="D1546" s="30" t="s">
        <v>2997</v>
      </c>
      <c r="E1546" s="12"/>
      <c r="F1546" s="12"/>
      <c r="G1546" s="26" t="str">
        <f t="shared" si="60"/>
        <v>FamilySearch.org</v>
      </c>
      <c r="H1546" s="12"/>
      <c r="I1546" s="8">
        <v>21</v>
      </c>
      <c r="J1546" s="7" t="s">
        <v>75</v>
      </c>
    </row>
    <row r="1547" spans="1:10" ht="31.2">
      <c r="A1547" s="8">
        <v>784227</v>
      </c>
      <c r="B1547" s="8" t="s">
        <v>254</v>
      </c>
      <c r="C1547" s="8" t="s">
        <v>254</v>
      </c>
      <c r="D1547" s="30" t="s">
        <v>2998</v>
      </c>
      <c r="E1547" s="12"/>
      <c r="F1547" s="12"/>
      <c r="G1547" s="26" t="str">
        <f>HYPERLINK("https://www.familysearch.org/search/catalog/2827674","FamilySearch.org")</f>
        <v>FamilySearch.org</v>
      </c>
      <c r="H1547" s="12"/>
      <c r="I1547" s="8">
        <v>21</v>
      </c>
      <c r="J1547" s="7" t="s">
        <v>75</v>
      </c>
    </row>
    <row r="1548" spans="1:10" ht="31.2">
      <c r="A1548" s="8">
        <v>784231</v>
      </c>
      <c r="B1548" s="8" t="s">
        <v>254</v>
      </c>
      <c r="C1548" s="8" t="s">
        <v>254</v>
      </c>
      <c r="D1548" s="28" t="s">
        <v>2999</v>
      </c>
      <c r="E1548" s="12"/>
      <c r="F1548" s="12"/>
      <c r="G1548" s="26" t="str">
        <f t="shared" ref="G1548:G1549" si="61">HYPERLINK("https://www.familysearch.org/search/catalog/2827676","FamilySearch.org")</f>
        <v>FamilySearch.org</v>
      </c>
      <c r="H1548" s="12"/>
      <c r="I1548" s="8">
        <v>21</v>
      </c>
      <c r="J1548" s="7" t="s">
        <v>11</v>
      </c>
    </row>
    <row r="1549" spans="1:10" ht="31.2">
      <c r="A1549" s="8">
        <v>784354</v>
      </c>
      <c r="B1549" s="8" t="s">
        <v>254</v>
      </c>
      <c r="C1549" s="8" t="s">
        <v>254</v>
      </c>
      <c r="D1549" s="30" t="s">
        <v>3000</v>
      </c>
      <c r="E1549" s="12"/>
      <c r="F1549" s="12"/>
      <c r="G1549" s="26" t="str">
        <f t="shared" si="61"/>
        <v>FamilySearch.org</v>
      </c>
      <c r="H1549" s="12"/>
      <c r="I1549" s="8">
        <v>21</v>
      </c>
      <c r="J1549" s="7" t="s">
        <v>75</v>
      </c>
    </row>
    <row r="1550" spans="1:10" ht="31.2">
      <c r="A1550" s="8">
        <v>785571</v>
      </c>
      <c r="B1550" s="8" t="s">
        <v>254</v>
      </c>
      <c r="C1550" s="8" t="s">
        <v>254</v>
      </c>
      <c r="D1550" s="30" t="s">
        <v>3001</v>
      </c>
      <c r="E1550" s="12"/>
      <c r="F1550" s="12"/>
      <c r="G1550" s="26" t="str">
        <f>HYPERLINK("https://www.familysearch.org/search/catalog/2827674","FamilySearch.org")</f>
        <v>FamilySearch.org</v>
      </c>
      <c r="H1550" s="12"/>
      <c r="I1550" s="8">
        <v>21</v>
      </c>
      <c r="J1550" s="7" t="s">
        <v>75</v>
      </c>
    </row>
    <row r="1551" spans="1:10" ht="31.2">
      <c r="A1551" s="21">
        <v>785956</v>
      </c>
      <c r="B1551" s="8" t="s">
        <v>254</v>
      </c>
      <c r="C1551" s="8" t="s">
        <v>254</v>
      </c>
      <c r="D1551" s="28" t="s">
        <v>3002</v>
      </c>
      <c r="E1551" s="12"/>
      <c r="F1551" s="22" t="s">
        <v>14</v>
      </c>
      <c r="G1551" s="12"/>
      <c r="H1551" s="12"/>
      <c r="I1551" s="25">
        <v>21</v>
      </c>
      <c r="J1551" s="14" t="s">
        <v>17</v>
      </c>
    </row>
    <row r="1552" spans="1:10" ht="46.8">
      <c r="A1552" s="8">
        <v>788664</v>
      </c>
      <c r="B1552" s="8" t="s">
        <v>254</v>
      </c>
      <c r="C1552" s="8" t="s">
        <v>254</v>
      </c>
      <c r="D1552" s="45" t="s">
        <v>3003</v>
      </c>
      <c r="E1552" s="12"/>
      <c r="F1552" s="12"/>
      <c r="G1552" s="26" t="s">
        <v>42</v>
      </c>
      <c r="H1552" s="12"/>
      <c r="I1552" s="8">
        <v>21</v>
      </c>
      <c r="J1552" s="7" t="s">
        <v>11</v>
      </c>
    </row>
    <row r="1553" spans="1:10" ht="46.8">
      <c r="A1553" s="8">
        <v>788673</v>
      </c>
      <c r="B1553" s="8" t="s">
        <v>254</v>
      </c>
      <c r="C1553" s="8" t="s">
        <v>254</v>
      </c>
      <c r="D1553" s="45" t="s">
        <v>3004</v>
      </c>
      <c r="E1553" s="12"/>
      <c r="F1553" s="12"/>
      <c r="G1553" s="26" t="s">
        <v>42</v>
      </c>
      <c r="H1553" s="12"/>
      <c r="I1553" s="8">
        <v>21</v>
      </c>
      <c r="J1553" s="7" t="s">
        <v>11</v>
      </c>
    </row>
    <row r="1554" spans="1:10" ht="31.2">
      <c r="A1554" s="8">
        <v>788678</v>
      </c>
      <c r="B1554" s="8" t="s">
        <v>254</v>
      </c>
      <c r="C1554" s="8" t="s">
        <v>254</v>
      </c>
      <c r="D1554" s="28" t="s">
        <v>3005</v>
      </c>
      <c r="E1554" s="12"/>
      <c r="F1554" s="12"/>
      <c r="G1554" s="26" t="s">
        <v>42</v>
      </c>
      <c r="H1554" s="12"/>
      <c r="I1554" s="8">
        <v>21</v>
      </c>
      <c r="J1554" s="7" t="s">
        <v>11</v>
      </c>
    </row>
    <row r="1555" spans="1:10" ht="31.2">
      <c r="A1555" s="8">
        <v>788684</v>
      </c>
      <c r="B1555" s="8" t="s">
        <v>254</v>
      </c>
      <c r="C1555" s="8" t="s">
        <v>254</v>
      </c>
      <c r="D1555" s="28" t="s">
        <v>3006</v>
      </c>
      <c r="E1555" s="12"/>
      <c r="F1555" s="12"/>
      <c r="G1555" s="26" t="s">
        <v>42</v>
      </c>
      <c r="H1555" s="12"/>
      <c r="I1555" s="8">
        <v>21</v>
      </c>
      <c r="J1555" s="7" t="s">
        <v>11</v>
      </c>
    </row>
    <row r="1556" spans="1:10" ht="62.4">
      <c r="A1556" s="8">
        <v>788695</v>
      </c>
      <c r="B1556" s="8" t="s">
        <v>254</v>
      </c>
      <c r="C1556" s="8" t="s">
        <v>254</v>
      </c>
      <c r="D1556" s="28" t="s">
        <v>3007</v>
      </c>
      <c r="E1556" s="12"/>
      <c r="F1556" s="12"/>
      <c r="G1556" s="26" t="str">
        <f>HYPERLINK("https://www.familysearch.org/search/catalog/2842948","FamilySearch.org")</f>
        <v>FamilySearch.org</v>
      </c>
      <c r="H1556" s="12"/>
      <c r="I1556" s="8">
        <v>21</v>
      </c>
      <c r="J1556" s="7" t="s">
        <v>11</v>
      </c>
    </row>
    <row r="1557" spans="1:10" ht="31.2">
      <c r="A1557" s="21">
        <v>849164</v>
      </c>
      <c r="B1557" s="8" t="s">
        <v>254</v>
      </c>
      <c r="C1557" s="8" t="s">
        <v>254</v>
      </c>
      <c r="D1557" s="20" t="s">
        <v>3008</v>
      </c>
      <c r="E1557" s="12"/>
      <c r="F1557" s="22" t="s">
        <v>14</v>
      </c>
      <c r="G1557" s="12"/>
      <c r="H1557" s="12"/>
      <c r="I1557" s="25">
        <v>75</v>
      </c>
      <c r="J1557" s="14" t="s">
        <v>75</v>
      </c>
    </row>
    <row r="1558" spans="1:10" ht="31.2">
      <c r="A1558" s="8">
        <v>875682</v>
      </c>
      <c r="B1558" s="8" t="s">
        <v>254</v>
      </c>
      <c r="C1558" s="8" t="s">
        <v>254</v>
      </c>
      <c r="D1558" s="45" t="str">
        <f>HYPERLINK("https://catalog.archives.gov/search?q=Chugach&amp;f.ancestorNaIds=875682","Land Case Files, Chugach National Forest (Anchorage, Alaska), 1909-1989")</f>
        <v>Land Case Files, Chugach National Forest (Anchorage, Alaska), 1909-1989</v>
      </c>
      <c r="E1558" s="12"/>
      <c r="F1558" s="12"/>
      <c r="G1558" s="26" t="str">
        <f>HYPERLINK("https://www.familysearch.org/search/catalog/2835347","FamilySearch.org")</f>
        <v>FamilySearch.org</v>
      </c>
      <c r="H1558" s="12"/>
      <c r="I1558" s="8">
        <v>95</v>
      </c>
      <c r="J1558" s="7" t="s">
        <v>17</v>
      </c>
    </row>
    <row r="1559" spans="1:10" ht="31.2">
      <c r="A1559" s="8">
        <v>875682</v>
      </c>
      <c r="B1559" s="8" t="s">
        <v>254</v>
      </c>
      <c r="C1559" s="8" t="s">
        <v>254</v>
      </c>
      <c r="D1559" s="45" t="str">
        <f>HYPERLINK("https://catalog.archives.gov/search?q=Tongass&amp;f.ancestorNaIds=875682","Land Case Files, Tongass National Forest (Ketchikan, Alaska), 1920-1974")</f>
        <v>Land Case Files, Tongass National Forest (Ketchikan, Alaska), 1920-1974</v>
      </c>
      <c r="E1559" s="12"/>
      <c r="F1559" s="12"/>
      <c r="G1559" s="26" t="str">
        <f>HYPERLINK("https://www.familysearch.org/search/catalog/2835356","FamilySearch.org")</f>
        <v>FamilySearch.org</v>
      </c>
      <c r="H1559" s="12"/>
      <c r="I1559" s="8">
        <v>95</v>
      </c>
      <c r="J1559" s="7" t="s">
        <v>17</v>
      </c>
    </row>
    <row r="1560" spans="1:10" ht="31.2">
      <c r="A1560" s="21">
        <v>895239</v>
      </c>
      <c r="B1560" s="8" t="s">
        <v>254</v>
      </c>
      <c r="C1560" s="8" t="s">
        <v>254</v>
      </c>
      <c r="D1560" s="20" t="s">
        <v>3009</v>
      </c>
      <c r="E1560" s="12"/>
      <c r="F1560" s="12"/>
      <c r="G1560" s="27" t="s">
        <v>42</v>
      </c>
      <c r="H1560" s="12"/>
      <c r="I1560" s="25">
        <v>21</v>
      </c>
      <c r="J1560" s="14" t="s">
        <v>75</v>
      </c>
    </row>
    <row r="1561" spans="1:10" ht="31.2">
      <c r="A1561" s="29">
        <v>895351</v>
      </c>
      <c r="B1561" s="8" t="s">
        <v>254</v>
      </c>
      <c r="C1561" s="8" t="s">
        <v>254</v>
      </c>
      <c r="D1561" s="20" t="s">
        <v>3010</v>
      </c>
      <c r="E1561" s="12"/>
      <c r="F1561" s="12"/>
      <c r="G1561" s="27" t="s">
        <v>42</v>
      </c>
      <c r="H1561" s="12"/>
      <c r="I1561" s="25">
        <v>21</v>
      </c>
      <c r="J1561" s="14" t="s">
        <v>75</v>
      </c>
    </row>
    <row r="1562" spans="1:10" ht="31.2">
      <c r="A1562" s="29">
        <v>895790</v>
      </c>
      <c r="B1562" s="8" t="s">
        <v>254</v>
      </c>
      <c r="C1562" s="8" t="s">
        <v>254</v>
      </c>
      <c r="D1562" s="20" t="s">
        <v>3011</v>
      </c>
      <c r="E1562" s="12"/>
      <c r="F1562" s="12"/>
      <c r="G1562" s="27" t="s">
        <v>42</v>
      </c>
      <c r="H1562" s="12"/>
      <c r="I1562" s="25">
        <v>21</v>
      </c>
      <c r="J1562" s="14" t="s">
        <v>75</v>
      </c>
    </row>
    <row r="1563" spans="1:10" ht="31.2">
      <c r="A1563" s="29">
        <v>895976</v>
      </c>
      <c r="B1563" s="8" t="s">
        <v>254</v>
      </c>
      <c r="C1563" s="8" t="s">
        <v>254</v>
      </c>
      <c r="D1563" s="20" t="s">
        <v>3012</v>
      </c>
      <c r="E1563" s="12"/>
      <c r="F1563" s="12"/>
      <c r="G1563" s="27" t="s">
        <v>42</v>
      </c>
      <c r="H1563" s="12"/>
      <c r="I1563" s="25">
        <v>21</v>
      </c>
      <c r="J1563" s="14" t="s">
        <v>75</v>
      </c>
    </row>
    <row r="1564" spans="1:10" ht="31.2">
      <c r="A1564" s="21">
        <v>923647</v>
      </c>
      <c r="B1564" s="8" t="s">
        <v>254</v>
      </c>
      <c r="C1564" s="8" t="s">
        <v>254</v>
      </c>
      <c r="D1564" s="28" t="s">
        <v>3013</v>
      </c>
      <c r="E1564" s="27" t="str">
        <f t="shared" ref="E1564:E1567" si="62">HYPERLINK("https://www.fold3.com/title/765/wwii-old-mans-draft-registration-cards","Fold3.com")</f>
        <v>Fold3.com</v>
      </c>
      <c r="F1564" s="22" t="s">
        <v>14</v>
      </c>
      <c r="G1564" s="12"/>
      <c r="H1564" s="12"/>
      <c r="I1564" s="25">
        <v>147</v>
      </c>
      <c r="J1564" s="14" t="s">
        <v>11</v>
      </c>
    </row>
    <row r="1565" spans="1:10" ht="31.2">
      <c r="A1565" s="21">
        <v>939365</v>
      </c>
      <c r="B1565" s="8" t="s">
        <v>254</v>
      </c>
      <c r="C1565" s="8" t="s">
        <v>254</v>
      </c>
      <c r="D1565" s="20" t="s">
        <v>3014</v>
      </c>
      <c r="E1565" s="27" t="str">
        <f t="shared" si="62"/>
        <v>Fold3.com</v>
      </c>
      <c r="F1565" s="22" t="s">
        <v>14</v>
      </c>
      <c r="G1565" s="12"/>
      <c r="H1565" s="12"/>
      <c r="I1565" s="25">
        <v>147</v>
      </c>
      <c r="J1565" s="14" t="s">
        <v>75</v>
      </c>
    </row>
    <row r="1566" spans="1:10" ht="31.2">
      <c r="A1566" s="21">
        <v>939367</v>
      </c>
      <c r="B1566" s="8" t="s">
        <v>254</v>
      </c>
      <c r="C1566" s="8" t="s">
        <v>254</v>
      </c>
      <c r="D1566" s="20" t="s">
        <v>3015</v>
      </c>
      <c r="E1566" s="27" t="str">
        <f t="shared" si="62"/>
        <v>Fold3.com</v>
      </c>
      <c r="F1566" s="22" t="s">
        <v>14</v>
      </c>
      <c r="G1566" s="12"/>
      <c r="H1566" s="12"/>
      <c r="I1566" s="25">
        <v>147</v>
      </c>
      <c r="J1566" s="14" t="s">
        <v>75</v>
      </c>
    </row>
    <row r="1567" spans="1:10" ht="31.2">
      <c r="A1567" s="21">
        <v>939368</v>
      </c>
      <c r="B1567" s="8" t="s">
        <v>254</v>
      </c>
      <c r="C1567" s="8" t="s">
        <v>254</v>
      </c>
      <c r="D1567" s="20" t="s">
        <v>3016</v>
      </c>
      <c r="E1567" s="27" t="str">
        <f t="shared" si="62"/>
        <v>Fold3.com</v>
      </c>
      <c r="F1567" s="22" t="s">
        <v>14</v>
      </c>
      <c r="G1567" s="12"/>
      <c r="H1567" s="12"/>
      <c r="I1567" s="25">
        <v>147</v>
      </c>
      <c r="J1567" s="14" t="s">
        <v>75</v>
      </c>
    </row>
    <row r="1568" spans="1:10" ht="31.2">
      <c r="A1568" s="29">
        <v>1055070</v>
      </c>
      <c r="B1568" s="8" t="s">
        <v>254</v>
      </c>
      <c r="C1568" s="8" t="s">
        <v>254</v>
      </c>
      <c r="D1568" s="20" t="s">
        <v>3017</v>
      </c>
      <c r="E1568" s="12"/>
      <c r="F1568" s="12"/>
      <c r="G1568" s="27" t="s">
        <v>42</v>
      </c>
      <c r="H1568" s="12"/>
      <c r="I1568" s="25">
        <v>21</v>
      </c>
      <c r="J1568" s="14" t="s">
        <v>75</v>
      </c>
    </row>
    <row r="1569" spans="1:10" ht="31.2">
      <c r="A1569" s="8">
        <v>1077387</v>
      </c>
      <c r="B1569" s="8" t="s">
        <v>254</v>
      </c>
      <c r="C1569" s="8" t="s">
        <v>254</v>
      </c>
      <c r="D1569" s="30" t="s">
        <v>3018</v>
      </c>
      <c r="E1569" s="12"/>
      <c r="F1569" s="12"/>
      <c r="G1569" s="26" t="s">
        <v>42</v>
      </c>
      <c r="H1569" s="12"/>
      <c r="I1569" s="8">
        <v>21</v>
      </c>
      <c r="J1569" s="14" t="s">
        <v>75</v>
      </c>
    </row>
    <row r="1570" spans="1:10" ht="46.8">
      <c r="A1570" s="29">
        <v>1078527</v>
      </c>
      <c r="B1570" s="8" t="s">
        <v>254</v>
      </c>
      <c r="C1570" s="8" t="s">
        <v>254</v>
      </c>
      <c r="D1570" s="20" t="s">
        <v>3019</v>
      </c>
      <c r="E1570" s="12"/>
      <c r="F1570" s="12"/>
      <c r="G1570" s="27" t="s">
        <v>42</v>
      </c>
      <c r="H1570" s="12"/>
      <c r="I1570" s="25">
        <v>21</v>
      </c>
      <c r="J1570" s="14" t="s">
        <v>75</v>
      </c>
    </row>
    <row r="1571" spans="1:10" ht="31.2">
      <c r="A1571" s="29">
        <v>1078528</v>
      </c>
      <c r="B1571" s="8" t="s">
        <v>254</v>
      </c>
      <c r="C1571" s="8" t="s">
        <v>254</v>
      </c>
      <c r="D1571" s="20" t="s">
        <v>3020</v>
      </c>
      <c r="E1571" s="12"/>
      <c r="F1571" s="12"/>
      <c r="G1571" s="27" t="s">
        <v>42</v>
      </c>
      <c r="H1571" s="12"/>
      <c r="I1571" s="25">
        <v>21</v>
      </c>
      <c r="J1571" s="14" t="s">
        <v>75</v>
      </c>
    </row>
    <row r="1572" spans="1:10" ht="31.2">
      <c r="A1572" s="8">
        <v>1079716</v>
      </c>
      <c r="B1572" s="8" t="s">
        <v>254</v>
      </c>
      <c r="C1572" s="8" t="s">
        <v>254</v>
      </c>
      <c r="D1572" s="30" t="s">
        <v>3021</v>
      </c>
      <c r="E1572" s="12"/>
      <c r="F1572" s="12"/>
      <c r="G1572" s="26" t="s">
        <v>42</v>
      </c>
      <c r="H1572" s="12"/>
      <c r="I1572" s="8">
        <v>21</v>
      </c>
      <c r="J1572" s="14" t="s">
        <v>75</v>
      </c>
    </row>
    <row r="1573" spans="1:10" ht="46.8">
      <c r="A1573" s="8">
        <v>1087232</v>
      </c>
      <c r="B1573" s="8" t="s">
        <v>254</v>
      </c>
      <c r="C1573" s="8" t="s">
        <v>254</v>
      </c>
      <c r="D1573" s="15" t="s">
        <v>3022</v>
      </c>
      <c r="E1573" s="12"/>
      <c r="F1573" s="12"/>
      <c r="G1573" s="26" t="str">
        <f>HYPERLINK("https://www.familysearch.org/search/catalog/2822371?availability=Family%20History%20Library","FamilySearch.org")</f>
        <v>FamilySearch.org</v>
      </c>
      <c r="H1573" s="12"/>
      <c r="I1573" s="8">
        <v>21</v>
      </c>
      <c r="J1573" s="7" t="s">
        <v>11</v>
      </c>
    </row>
    <row r="1574" spans="1:10" ht="31.2">
      <c r="A1574" s="8">
        <v>1096743</v>
      </c>
      <c r="B1574" s="8" t="s">
        <v>254</v>
      </c>
      <c r="C1574" s="8" t="s">
        <v>254</v>
      </c>
      <c r="D1574" s="30" t="s">
        <v>3023</v>
      </c>
      <c r="E1574" s="12"/>
      <c r="F1574" s="12"/>
      <c r="G1574" s="26" t="s">
        <v>42</v>
      </c>
      <c r="H1574" s="12"/>
      <c r="I1574" s="8">
        <v>21</v>
      </c>
      <c r="J1574" s="14" t="s">
        <v>75</v>
      </c>
    </row>
    <row r="1575" spans="1:10" ht="31.2">
      <c r="A1575" s="21">
        <v>1098589</v>
      </c>
      <c r="B1575" s="8" t="s">
        <v>254</v>
      </c>
      <c r="C1575" s="8" t="s">
        <v>254</v>
      </c>
      <c r="D1575" s="20" t="s">
        <v>3024</v>
      </c>
      <c r="E1575" s="12"/>
      <c r="F1575" s="22" t="s">
        <v>14</v>
      </c>
      <c r="G1575" s="12"/>
      <c r="H1575" s="12"/>
      <c r="I1575" s="25">
        <v>65</v>
      </c>
      <c r="J1575" s="14" t="s">
        <v>75</v>
      </c>
    </row>
    <row r="1576" spans="1:10" ht="31.2">
      <c r="A1576" s="8">
        <v>1102854</v>
      </c>
      <c r="B1576" s="8" t="s">
        <v>254</v>
      </c>
      <c r="C1576" s="8" t="s">
        <v>254</v>
      </c>
      <c r="D1576" s="30" t="s">
        <v>3025</v>
      </c>
      <c r="E1576" s="12"/>
      <c r="F1576" s="12"/>
      <c r="G1576" s="12"/>
      <c r="H1576" s="66" t="s">
        <v>2733</v>
      </c>
      <c r="I1576" s="8">
        <v>21</v>
      </c>
      <c r="J1576" s="14" t="s">
        <v>75</v>
      </c>
    </row>
    <row r="1577" spans="1:10" ht="31.2">
      <c r="A1577" s="21">
        <v>1127221</v>
      </c>
      <c r="B1577" s="8" t="s">
        <v>254</v>
      </c>
      <c r="C1577" s="8" t="s">
        <v>254</v>
      </c>
      <c r="D1577" s="20" t="s">
        <v>3026</v>
      </c>
      <c r="E1577" s="12"/>
      <c r="F1577" s="22" t="s">
        <v>14</v>
      </c>
      <c r="G1577" s="12"/>
      <c r="H1577" s="12"/>
      <c r="I1577" s="25">
        <v>21</v>
      </c>
      <c r="J1577" s="14" t="s">
        <v>75</v>
      </c>
    </row>
    <row r="1578" spans="1:10" ht="46.8">
      <c r="A1578" s="8">
        <v>1133902</v>
      </c>
      <c r="B1578" s="8" t="s">
        <v>254</v>
      </c>
      <c r="C1578" s="8" t="s">
        <v>254</v>
      </c>
      <c r="D1578" s="28" t="s">
        <v>3027</v>
      </c>
      <c r="E1578" s="12"/>
      <c r="F1578" s="12"/>
      <c r="G1578" s="26" t="str">
        <f>HYPERLINK("https://www.familysearch.org/search/catalog/2110746","FamilySearch.org")</f>
        <v>FamilySearch.org</v>
      </c>
      <c r="H1578" s="12"/>
      <c r="I1578" s="8">
        <v>21</v>
      </c>
      <c r="J1578" s="7" t="s">
        <v>17</v>
      </c>
    </row>
    <row r="1579" spans="1:10" ht="31.2">
      <c r="A1579" s="21">
        <v>1136717</v>
      </c>
      <c r="B1579" s="8" t="s">
        <v>254</v>
      </c>
      <c r="C1579" s="8" t="s">
        <v>254</v>
      </c>
      <c r="D1579" s="20" t="s">
        <v>3028</v>
      </c>
      <c r="E1579" s="12"/>
      <c r="F1579" s="22" t="s">
        <v>14</v>
      </c>
      <c r="G1579" s="12"/>
      <c r="H1579" s="12"/>
      <c r="I1579" s="25">
        <v>21</v>
      </c>
      <c r="J1579" s="14" t="s">
        <v>75</v>
      </c>
    </row>
    <row r="1580" spans="1:10" ht="31.2">
      <c r="A1580" s="21">
        <v>1136737</v>
      </c>
      <c r="B1580" s="8" t="s">
        <v>254</v>
      </c>
      <c r="C1580" s="8" t="s">
        <v>254</v>
      </c>
      <c r="D1580" s="20" t="s">
        <v>3029</v>
      </c>
      <c r="E1580" s="12"/>
      <c r="F1580" s="22" t="s">
        <v>14</v>
      </c>
      <c r="G1580" s="12"/>
      <c r="H1580" s="12"/>
      <c r="I1580" s="25">
        <v>21</v>
      </c>
      <c r="J1580" s="14" t="s">
        <v>75</v>
      </c>
    </row>
    <row r="1581" spans="1:10" ht="31.2">
      <c r="A1581" s="29">
        <v>1136813</v>
      </c>
      <c r="B1581" s="8" t="s">
        <v>254</v>
      </c>
      <c r="C1581" s="8" t="s">
        <v>254</v>
      </c>
      <c r="D1581" s="20" t="s">
        <v>3030</v>
      </c>
      <c r="E1581" s="12"/>
      <c r="F1581" s="12"/>
      <c r="G1581" s="27" t="s">
        <v>42</v>
      </c>
      <c r="H1581" s="12"/>
      <c r="I1581" s="25">
        <v>21</v>
      </c>
      <c r="J1581" s="14" t="s">
        <v>75</v>
      </c>
    </row>
    <row r="1582" spans="1:10" ht="31.2">
      <c r="A1582" s="29">
        <v>1136970</v>
      </c>
      <c r="B1582" s="8" t="s">
        <v>254</v>
      </c>
      <c r="C1582" s="8" t="s">
        <v>254</v>
      </c>
      <c r="D1582" s="15" t="s">
        <v>3031</v>
      </c>
      <c r="E1582" s="12"/>
      <c r="F1582" s="12"/>
      <c r="G1582" s="27" t="s">
        <v>42</v>
      </c>
      <c r="H1582" s="12"/>
      <c r="I1582" s="25">
        <v>21</v>
      </c>
      <c r="J1582" s="14" t="s">
        <v>11</v>
      </c>
    </row>
    <row r="1583" spans="1:10" ht="31.2">
      <c r="A1583" s="29">
        <v>1136984</v>
      </c>
      <c r="B1583" s="8" t="s">
        <v>254</v>
      </c>
      <c r="C1583" s="8" t="s">
        <v>254</v>
      </c>
      <c r="D1583" s="20" t="s">
        <v>3032</v>
      </c>
      <c r="E1583" s="12"/>
      <c r="F1583" s="12"/>
      <c r="G1583" s="27" t="s">
        <v>42</v>
      </c>
      <c r="H1583" s="12"/>
      <c r="I1583" s="25">
        <v>21</v>
      </c>
      <c r="J1583" s="14" t="s">
        <v>75</v>
      </c>
    </row>
    <row r="1584" spans="1:10" ht="31.2">
      <c r="A1584" s="29">
        <v>1136990</v>
      </c>
      <c r="B1584" s="8" t="s">
        <v>254</v>
      </c>
      <c r="C1584" s="8" t="s">
        <v>254</v>
      </c>
      <c r="D1584" s="20" t="s">
        <v>3033</v>
      </c>
      <c r="E1584" s="12"/>
      <c r="F1584" s="12"/>
      <c r="G1584" s="27" t="s">
        <v>42</v>
      </c>
      <c r="H1584" s="12"/>
      <c r="I1584" s="25">
        <v>21</v>
      </c>
      <c r="J1584" s="14" t="s">
        <v>75</v>
      </c>
    </row>
    <row r="1585" spans="1:10" ht="31.2">
      <c r="A1585" s="29">
        <v>1136993</v>
      </c>
      <c r="B1585" s="8" t="s">
        <v>254</v>
      </c>
      <c r="C1585" s="8" t="s">
        <v>254</v>
      </c>
      <c r="D1585" s="20" t="s">
        <v>3034</v>
      </c>
      <c r="E1585" s="12"/>
      <c r="F1585" s="12"/>
      <c r="G1585" s="27" t="s">
        <v>42</v>
      </c>
      <c r="H1585" s="12"/>
      <c r="I1585" s="25">
        <v>21</v>
      </c>
      <c r="J1585" s="14" t="s">
        <v>75</v>
      </c>
    </row>
    <row r="1586" spans="1:10" ht="31.2">
      <c r="A1586" s="29">
        <v>1137235</v>
      </c>
      <c r="B1586" s="8" t="s">
        <v>254</v>
      </c>
      <c r="C1586" s="8" t="s">
        <v>254</v>
      </c>
      <c r="D1586" s="20" t="s">
        <v>3035</v>
      </c>
      <c r="E1586" s="12"/>
      <c r="F1586" s="12"/>
      <c r="G1586" s="27" t="s">
        <v>42</v>
      </c>
      <c r="H1586" s="12"/>
      <c r="I1586" s="25">
        <v>21</v>
      </c>
      <c r="J1586" s="14" t="s">
        <v>75</v>
      </c>
    </row>
    <row r="1587" spans="1:10" ht="31.2">
      <c r="A1587" s="29">
        <v>1137242</v>
      </c>
      <c r="B1587" s="8" t="s">
        <v>254</v>
      </c>
      <c r="C1587" s="8" t="s">
        <v>254</v>
      </c>
      <c r="D1587" s="15" t="s">
        <v>3036</v>
      </c>
      <c r="E1587" s="12"/>
      <c r="F1587" s="12"/>
      <c r="G1587" s="27" t="s">
        <v>42</v>
      </c>
      <c r="H1587" s="12"/>
      <c r="I1587" s="25">
        <v>21</v>
      </c>
      <c r="J1587" s="14" t="s">
        <v>11</v>
      </c>
    </row>
    <row r="1588" spans="1:10" ht="31.2">
      <c r="A1588" s="29">
        <v>1137591</v>
      </c>
      <c r="B1588" s="8" t="s">
        <v>254</v>
      </c>
      <c r="C1588" s="8" t="s">
        <v>254</v>
      </c>
      <c r="D1588" s="20" t="s">
        <v>3037</v>
      </c>
      <c r="E1588" s="12"/>
      <c r="F1588" s="12"/>
      <c r="G1588" s="27" t="s">
        <v>42</v>
      </c>
      <c r="H1588" s="12"/>
      <c r="I1588" s="25">
        <v>21</v>
      </c>
      <c r="J1588" s="14" t="s">
        <v>75</v>
      </c>
    </row>
    <row r="1589" spans="1:10" ht="46.8">
      <c r="A1589" s="8">
        <v>1137682</v>
      </c>
      <c r="B1589" s="8" t="s">
        <v>254</v>
      </c>
      <c r="C1589" s="8" t="s">
        <v>254</v>
      </c>
      <c r="D1589" s="30" t="s">
        <v>3038</v>
      </c>
      <c r="E1589" s="12"/>
      <c r="F1589" s="12"/>
      <c r="G1589" s="26" t="str">
        <f>HYPERLINK("https://www.familysearch.org/search/catalog/2622271","FamilySearch.org")</f>
        <v>FamilySearch.org</v>
      </c>
      <c r="H1589" s="12"/>
      <c r="I1589" s="8">
        <v>21</v>
      </c>
      <c r="J1589" s="7" t="s">
        <v>75</v>
      </c>
    </row>
    <row r="1590" spans="1:10" ht="31.2">
      <c r="A1590" s="29">
        <v>1137799</v>
      </c>
      <c r="B1590" s="8" t="s">
        <v>254</v>
      </c>
      <c r="C1590" s="8" t="s">
        <v>254</v>
      </c>
      <c r="D1590" s="20" t="s">
        <v>3039</v>
      </c>
      <c r="E1590" s="12"/>
      <c r="F1590" s="12"/>
      <c r="G1590" s="27" t="s">
        <v>42</v>
      </c>
      <c r="H1590" s="12"/>
      <c r="I1590" s="25">
        <v>21</v>
      </c>
      <c r="J1590" s="14" t="s">
        <v>75</v>
      </c>
    </row>
    <row r="1591" spans="1:10" ht="31.2">
      <c r="A1591" s="29">
        <v>1137809</v>
      </c>
      <c r="B1591" s="8" t="s">
        <v>254</v>
      </c>
      <c r="C1591" s="8" t="s">
        <v>254</v>
      </c>
      <c r="D1591" s="20" t="s">
        <v>3040</v>
      </c>
      <c r="E1591" s="12"/>
      <c r="F1591" s="12"/>
      <c r="G1591" s="27" t="s">
        <v>42</v>
      </c>
      <c r="H1591" s="12"/>
      <c r="I1591" s="25">
        <v>21</v>
      </c>
      <c r="J1591" s="14" t="s">
        <v>75</v>
      </c>
    </row>
    <row r="1592" spans="1:10" ht="31.2">
      <c r="A1592" s="29">
        <v>1137818</v>
      </c>
      <c r="B1592" s="8" t="s">
        <v>254</v>
      </c>
      <c r="C1592" s="8" t="s">
        <v>254</v>
      </c>
      <c r="D1592" s="15" t="s">
        <v>3041</v>
      </c>
      <c r="E1592" s="12"/>
      <c r="F1592" s="12"/>
      <c r="G1592" s="27" t="s">
        <v>42</v>
      </c>
      <c r="H1592" s="12"/>
      <c r="I1592" s="25">
        <v>21</v>
      </c>
      <c r="J1592" s="14" t="s">
        <v>11</v>
      </c>
    </row>
    <row r="1593" spans="1:10" ht="31.2">
      <c r="A1593" s="29">
        <v>1137887</v>
      </c>
      <c r="B1593" s="8" t="s">
        <v>254</v>
      </c>
      <c r="C1593" s="8" t="s">
        <v>254</v>
      </c>
      <c r="D1593" s="15" t="s">
        <v>3042</v>
      </c>
      <c r="E1593" s="12"/>
      <c r="F1593" s="12"/>
      <c r="G1593" s="27" t="s">
        <v>42</v>
      </c>
      <c r="H1593" s="12"/>
      <c r="I1593" s="25">
        <v>21</v>
      </c>
      <c r="J1593" s="14" t="s">
        <v>11</v>
      </c>
    </row>
    <row r="1594" spans="1:10" ht="31.2">
      <c r="A1594" s="29">
        <v>1138207</v>
      </c>
      <c r="B1594" s="8" t="s">
        <v>254</v>
      </c>
      <c r="C1594" s="8" t="s">
        <v>254</v>
      </c>
      <c r="D1594" s="20" t="s">
        <v>3043</v>
      </c>
      <c r="E1594" s="12"/>
      <c r="F1594" s="12"/>
      <c r="G1594" s="27" t="s">
        <v>42</v>
      </c>
      <c r="H1594" s="12"/>
      <c r="I1594" s="25">
        <v>21</v>
      </c>
      <c r="J1594" s="14" t="s">
        <v>75</v>
      </c>
    </row>
    <row r="1595" spans="1:10" ht="31.2">
      <c r="A1595" s="29">
        <v>1138216</v>
      </c>
      <c r="B1595" s="8" t="s">
        <v>254</v>
      </c>
      <c r="C1595" s="8" t="s">
        <v>254</v>
      </c>
      <c r="D1595" s="20" t="s">
        <v>3044</v>
      </c>
      <c r="E1595" s="12"/>
      <c r="F1595" s="12"/>
      <c r="G1595" s="27" t="s">
        <v>42</v>
      </c>
      <c r="H1595" s="12"/>
      <c r="I1595" s="25">
        <v>21</v>
      </c>
      <c r="J1595" s="14" t="s">
        <v>75</v>
      </c>
    </row>
    <row r="1596" spans="1:10" ht="31.2">
      <c r="A1596" s="29">
        <v>1138230</v>
      </c>
      <c r="B1596" s="8" t="s">
        <v>254</v>
      </c>
      <c r="C1596" s="8" t="s">
        <v>254</v>
      </c>
      <c r="D1596" s="20" t="s">
        <v>3045</v>
      </c>
      <c r="E1596" s="12"/>
      <c r="F1596" s="12"/>
      <c r="G1596" s="27" t="s">
        <v>42</v>
      </c>
      <c r="H1596" s="12"/>
      <c r="I1596" s="25">
        <v>21</v>
      </c>
      <c r="J1596" s="14" t="s">
        <v>75</v>
      </c>
    </row>
    <row r="1597" spans="1:10" ht="46.8">
      <c r="A1597" s="21">
        <v>1138366</v>
      </c>
      <c r="B1597" s="8" t="s">
        <v>254</v>
      </c>
      <c r="C1597" s="8" t="s">
        <v>254</v>
      </c>
      <c r="D1597" s="41" t="str">
        <f>HYPERLINK("https://catalog.archives.gov/search?q=*:*&amp;f.ancestorNaIds=1138366&amp;sort=naIdSort%20asc","Petitions for Naturalization, Tennessee (Winchester Division of the Eastern District), 1942 - 1944")</f>
        <v>Petitions for Naturalization, Tennessee (Winchester Division of the Eastern District), 1942 - 1944</v>
      </c>
      <c r="E1597" s="12"/>
      <c r="F1597" s="22" t="s">
        <v>14</v>
      </c>
      <c r="G1597" s="12"/>
      <c r="H1597" s="12"/>
      <c r="I1597" s="25">
        <v>21</v>
      </c>
      <c r="J1597" s="14" t="s">
        <v>17</v>
      </c>
    </row>
    <row r="1598" spans="1:10" ht="46.8">
      <c r="A1598" s="21">
        <v>1138586</v>
      </c>
      <c r="B1598" s="8" t="s">
        <v>254</v>
      </c>
      <c r="C1598" s="8" t="s">
        <v>254</v>
      </c>
      <c r="D1598" s="41" t="str">
        <f>HYPERLINK("https://catalog.archives.gov/search?q=*:*&amp;f.ancestorNaIds=1138586&amp;sort=naIdSort%20asc","Petitions for Naturalization, Tennessee (Northeastern (Greenville) Division of the Eastern District), 1913 - 1991")</f>
        <v>Petitions for Naturalization, Tennessee (Northeastern (Greenville) Division of the Eastern District), 1913 - 1991</v>
      </c>
      <c r="E1598" s="12"/>
      <c r="F1598" s="22" t="s">
        <v>14</v>
      </c>
      <c r="G1598" s="12"/>
      <c r="H1598" s="12"/>
      <c r="I1598" s="25">
        <v>21</v>
      </c>
      <c r="J1598" s="14" t="s">
        <v>17</v>
      </c>
    </row>
    <row r="1599" spans="1:10" ht="31.2">
      <c r="A1599" s="21">
        <v>1145560</v>
      </c>
      <c r="B1599" s="8" t="s">
        <v>254</v>
      </c>
      <c r="C1599" s="8" t="s">
        <v>254</v>
      </c>
      <c r="D1599" s="45" t="s">
        <v>3046</v>
      </c>
      <c r="E1599" s="12"/>
      <c r="F1599" s="22" t="s">
        <v>14</v>
      </c>
      <c r="G1599" s="12"/>
      <c r="H1599" s="12"/>
      <c r="I1599" s="25">
        <v>59</v>
      </c>
      <c r="J1599" s="14" t="s">
        <v>11</v>
      </c>
    </row>
    <row r="1600" spans="1:10" ht="31.2">
      <c r="A1600" s="21">
        <v>1146000</v>
      </c>
      <c r="B1600" s="8" t="s">
        <v>254</v>
      </c>
      <c r="C1600" s="8" t="s">
        <v>254</v>
      </c>
      <c r="D1600" s="45" t="s">
        <v>3047</v>
      </c>
      <c r="E1600" s="12"/>
      <c r="F1600" s="22" t="s">
        <v>14</v>
      </c>
      <c r="G1600" s="12"/>
      <c r="H1600" s="12"/>
      <c r="I1600" s="25">
        <v>59</v>
      </c>
      <c r="J1600" s="14" t="s">
        <v>11</v>
      </c>
    </row>
    <row r="1601" spans="1:10" ht="46.8">
      <c r="A1601" s="21">
        <v>1150696</v>
      </c>
      <c r="B1601" s="8" t="s">
        <v>254</v>
      </c>
      <c r="C1601" s="8" t="s">
        <v>254</v>
      </c>
      <c r="D1601" s="45" t="s">
        <v>3048</v>
      </c>
      <c r="E1601" s="12"/>
      <c r="F1601" s="22" t="s">
        <v>14</v>
      </c>
      <c r="G1601" s="12"/>
      <c r="H1601" s="12"/>
      <c r="I1601" s="25">
        <v>59</v>
      </c>
      <c r="J1601" s="14" t="s">
        <v>11</v>
      </c>
    </row>
    <row r="1602" spans="1:10" ht="31.2">
      <c r="A1602" s="21">
        <v>1150702</v>
      </c>
      <c r="B1602" s="8" t="s">
        <v>254</v>
      </c>
      <c r="C1602" s="8" t="s">
        <v>254</v>
      </c>
      <c r="D1602" s="45" t="s">
        <v>3049</v>
      </c>
      <c r="E1602" s="12"/>
      <c r="F1602" s="22" t="s">
        <v>14</v>
      </c>
      <c r="G1602" s="12"/>
      <c r="H1602" s="12"/>
      <c r="I1602" s="25">
        <v>59</v>
      </c>
      <c r="J1602" s="14" t="s">
        <v>11</v>
      </c>
    </row>
    <row r="1603" spans="1:10" ht="46.8">
      <c r="A1603" s="8">
        <v>1150838</v>
      </c>
      <c r="B1603" s="8" t="s">
        <v>254</v>
      </c>
      <c r="C1603" s="8" t="s">
        <v>254</v>
      </c>
      <c r="D1603" s="28" t="s">
        <v>3050</v>
      </c>
      <c r="E1603" s="12"/>
      <c r="F1603" s="12"/>
      <c r="G1603" s="26" t="str">
        <f>HYPERLINK("https://www.familysearch.org/search/catalog/3156430","FamilySearch.org")</f>
        <v>FamilySearch.org</v>
      </c>
      <c r="H1603" s="12"/>
      <c r="I1603" s="8">
        <v>21</v>
      </c>
      <c r="J1603" s="7" t="s">
        <v>17</v>
      </c>
    </row>
    <row r="1604" spans="1:10" ht="46.8">
      <c r="A1604" s="8">
        <v>1151138</v>
      </c>
      <c r="B1604" s="8" t="s">
        <v>254</v>
      </c>
      <c r="C1604" s="8" t="s">
        <v>254</v>
      </c>
      <c r="D1604" s="30" t="s">
        <v>3051</v>
      </c>
      <c r="E1604" s="12"/>
      <c r="F1604" s="12"/>
      <c r="G1604" s="26" t="str">
        <f t="shared" ref="G1604:G1606" si="63">HYPERLINK("https://www.familysearch.org/search/catalog/2622271","FamilySearch.org")</f>
        <v>FamilySearch.org</v>
      </c>
      <c r="H1604" s="12"/>
      <c r="I1604" s="8">
        <v>21</v>
      </c>
      <c r="J1604" s="7" t="s">
        <v>75</v>
      </c>
    </row>
    <row r="1605" spans="1:10" ht="46.8">
      <c r="A1605" s="8">
        <v>1151178</v>
      </c>
      <c r="B1605" s="8" t="s">
        <v>254</v>
      </c>
      <c r="C1605" s="8" t="s">
        <v>254</v>
      </c>
      <c r="D1605" s="30" t="s">
        <v>3052</v>
      </c>
      <c r="E1605" s="12"/>
      <c r="F1605" s="12"/>
      <c r="G1605" s="26" t="str">
        <f t="shared" si="63"/>
        <v>FamilySearch.org</v>
      </c>
      <c r="H1605" s="12"/>
      <c r="I1605" s="8">
        <v>21</v>
      </c>
      <c r="J1605" s="7" t="s">
        <v>75</v>
      </c>
    </row>
    <row r="1606" spans="1:10" ht="46.8">
      <c r="A1606" s="8">
        <v>1151287</v>
      </c>
      <c r="B1606" s="8" t="s">
        <v>254</v>
      </c>
      <c r="C1606" s="8" t="s">
        <v>254</v>
      </c>
      <c r="D1606" s="30" t="s">
        <v>3053</v>
      </c>
      <c r="E1606" s="12"/>
      <c r="F1606" s="12"/>
      <c r="G1606" s="26" t="str">
        <f t="shared" si="63"/>
        <v>FamilySearch.org</v>
      </c>
      <c r="H1606" s="12"/>
      <c r="I1606" s="8">
        <v>21</v>
      </c>
      <c r="J1606" s="7" t="s">
        <v>75</v>
      </c>
    </row>
    <row r="1607" spans="1:10" ht="31.2">
      <c r="A1607" s="29">
        <v>1151775</v>
      </c>
      <c r="B1607" s="8" t="s">
        <v>254</v>
      </c>
      <c r="C1607" s="8" t="s">
        <v>254</v>
      </c>
      <c r="D1607" s="41" t="str">
        <f>HYPERLINK("https://catalog.archives.gov/search?q=*:*&amp;f.ancestorNaIds=1151775","Coastwise Slave Manifests, Savannah, 1801 - 1860")</f>
        <v>Coastwise Slave Manifests, Savannah, 1801 - 1860</v>
      </c>
      <c r="E1607" s="12"/>
      <c r="F1607" s="22" t="s">
        <v>14</v>
      </c>
      <c r="G1607" s="12"/>
      <c r="H1607" s="12"/>
      <c r="I1607" s="25">
        <v>36</v>
      </c>
      <c r="J1607" s="14" t="s">
        <v>11</v>
      </c>
    </row>
    <row r="1608" spans="1:10" ht="46.8">
      <c r="A1608" s="8">
        <v>1151868</v>
      </c>
      <c r="B1608" s="8" t="s">
        <v>254</v>
      </c>
      <c r="C1608" s="8" t="s">
        <v>254</v>
      </c>
      <c r="D1608" s="28" t="s">
        <v>3054</v>
      </c>
      <c r="E1608" s="12"/>
      <c r="F1608" s="12"/>
      <c r="G1608" s="26" t="str">
        <f t="shared" ref="G1608:G1614" si="64">HYPERLINK("https://www.familysearch.org/search/catalog/3029446","FamilySearch.org")</f>
        <v>FamilySearch.org</v>
      </c>
      <c r="H1608" s="12"/>
      <c r="I1608" s="8">
        <v>21</v>
      </c>
      <c r="J1608" s="7" t="s">
        <v>11</v>
      </c>
    </row>
    <row r="1609" spans="1:10" ht="46.8">
      <c r="A1609" s="8">
        <v>1151887</v>
      </c>
      <c r="B1609" s="8" t="s">
        <v>254</v>
      </c>
      <c r="C1609" s="8" t="s">
        <v>254</v>
      </c>
      <c r="D1609" s="28" t="s">
        <v>3055</v>
      </c>
      <c r="E1609" s="12"/>
      <c r="F1609" s="12"/>
      <c r="G1609" s="26" t="str">
        <f t="shared" si="64"/>
        <v>FamilySearch.org</v>
      </c>
      <c r="H1609" s="12"/>
      <c r="I1609" s="8">
        <v>21</v>
      </c>
      <c r="J1609" s="7" t="s">
        <v>11</v>
      </c>
    </row>
    <row r="1610" spans="1:10" ht="62.4">
      <c r="A1610" s="8">
        <v>1154468</v>
      </c>
      <c r="B1610" s="8" t="s">
        <v>254</v>
      </c>
      <c r="C1610" s="8" t="s">
        <v>254</v>
      </c>
      <c r="D1610" s="28" t="s">
        <v>3056</v>
      </c>
      <c r="E1610" s="12"/>
      <c r="F1610" s="12"/>
      <c r="G1610" s="26" t="str">
        <f t="shared" si="64"/>
        <v>FamilySearch.org</v>
      </c>
      <c r="H1610" s="12"/>
      <c r="I1610" s="8">
        <v>21</v>
      </c>
      <c r="J1610" s="7" t="s">
        <v>11</v>
      </c>
    </row>
    <row r="1611" spans="1:10" ht="46.8">
      <c r="A1611" s="8">
        <v>1154472</v>
      </c>
      <c r="B1611" s="8" t="s">
        <v>254</v>
      </c>
      <c r="C1611" s="8" t="s">
        <v>254</v>
      </c>
      <c r="D1611" s="45" t="s">
        <v>3057</v>
      </c>
      <c r="E1611" s="12"/>
      <c r="F1611" s="12"/>
      <c r="G1611" s="26" t="str">
        <f t="shared" si="64"/>
        <v>FamilySearch.org</v>
      </c>
      <c r="H1611" s="12"/>
      <c r="I1611" s="8">
        <v>21</v>
      </c>
      <c r="J1611" s="7" t="s">
        <v>17</v>
      </c>
    </row>
    <row r="1612" spans="1:10" ht="46.8">
      <c r="A1612" s="8">
        <v>1154553</v>
      </c>
      <c r="B1612" s="8" t="s">
        <v>254</v>
      </c>
      <c r="C1612" s="8" t="s">
        <v>254</v>
      </c>
      <c r="D1612" s="28" t="s">
        <v>3058</v>
      </c>
      <c r="E1612" s="12"/>
      <c r="F1612" s="12"/>
      <c r="G1612" s="26" t="str">
        <f t="shared" si="64"/>
        <v>FamilySearch.org</v>
      </c>
      <c r="H1612" s="12"/>
      <c r="I1612" s="8">
        <v>21</v>
      </c>
      <c r="J1612" s="7" t="s">
        <v>17</v>
      </c>
    </row>
    <row r="1613" spans="1:10" ht="46.8">
      <c r="A1613" s="8">
        <v>1154987</v>
      </c>
      <c r="B1613" s="8" t="s">
        <v>254</v>
      </c>
      <c r="C1613" s="8" t="s">
        <v>254</v>
      </c>
      <c r="D1613" s="28" t="s">
        <v>3059</v>
      </c>
      <c r="E1613" s="12"/>
      <c r="F1613" s="12"/>
      <c r="G1613" s="26" t="str">
        <f t="shared" si="64"/>
        <v>FamilySearch.org</v>
      </c>
      <c r="H1613" s="12"/>
      <c r="I1613" s="8">
        <v>21</v>
      </c>
      <c r="J1613" s="7" t="s">
        <v>11</v>
      </c>
    </row>
    <row r="1614" spans="1:10" ht="46.8">
      <c r="A1614" s="8">
        <v>1157626</v>
      </c>
      <c r="B1614" s="8" t="s">
        <v>254</v>
      </c>
      <c r="C1614" s="8" t="s">
        <v>254</v>
      </c>
      <c r="D1614" s="28" t="s">
        <v>3060</v>
      </c>
      <c r="E1614" s="12"/>
      <c r="F1614" s="12"/>
      <c r="G1614" s="26" t="str">
        <f t="shared" si="64"/>
        <v>FamilySearch.org</v>
      </c>
      <c r="H1614" s="12"/>
      <c r="I1614" s="8">
        <v>21</v>
      </c>
      <c r="J1614" s="7" t="s">
        <v>11</v>
      </c>
    </row>
    <row r="1615" spans="1:10" ht="46.8">
      <c r="A1615" s="21">
        <v>1157734</v>
      </c>
      <c r="B1615" s="8" t="s">
        <v>254</v>
      </c>
      <c r="C1615" s="8" t="s">
        <v>254</v>
      </c>
      <c r="D1615" s="28" t="s">
        <v>3061</v>
      </c>
      <c r="E1615" s="12"/>
      <c r="F1615" s="22" t="s">
        <v>14</v>
      </c>
      <c r="G1615" s="12"/>
      <c r="H1615" s="12"/>
      <c r="I1615" s="25">
        <v>163</v>
      </c>
      <c r="J1615" s="14" t="s">
        <v>11</v>
      </c>
    </row>
    <row r="1616" spans="1:10" ht="46.8">
      <c r="A1616" s="21">
        <v>1159403</v>
      </c>
      <c r="B1616" s="8" t="s">
        <v>254</v>
      </c>
      <c r="C1616" s="8" t="s">
        <v>254</v>
      </c>
      <c r="D1616" s="28" t="s">
        <v>3062</v>
      </c>
      <c r="E1616" s="12"/>
      <c r="F1616" s="22" t="s">
        <v>14</v>
      </c>
      <c r="G1616" s="12"/>
      <c r="H1616" s="12"/>
      <c r="I1616" s="25">
        <v>163</v>
      </c>
      <c r="J1616" s="14" t="s">
        <v>11</v>
      </c>
    </row>
    <row r="1617" spans="1:10" ht="46.8">
      <c r="A1617" s="21">
        <v>1165908</v>
      </c>
      <c r="B1617" s="8" t="s">
        <v>254</v>
      </c>
      <c r="C1617" s="8" t="s">
        <v>254</v>
      </c>
      <c r="D1617" s="20" t="s">
        <v>3063</v>
      </c>
      <c r="E1617" s="12"/>
      <c r="F1617" s="12"/>
      <c r="G1617" s="27" t="s">
        <v>42</v>
      </c>
      <c r="H1617" s="12"/>
      <c r="I1617" s="25">
        <v>21</v>
      </c>
      <c r="J1617" s="14" t="s">
        <v>75</v>
      </c>
    </row>
    <row r="1618" spans="1:10" ht="31.2">
      <c r="A1618" s="8">
        <v>1174162</v>
      </c>
      <c r="B1618" s="8" t="s">
        <v>254</v>
      </c>
      <c r="C1618" s="8" t="s">
        <v>254</v>
      </c>
      <c r="D1618" s="30" t="s">
        <v>3064</v>
      </c>
      <c r="E1618" s="12"/>
      <c r="F1618" s="26" t="str">
        <f>HYPERLINK("https://search.ancestryinstitution.com/search/db.aspx?dbid=60419","Ancestry.com")</f>
        <v>Ancestry.com</v>
      </c>
      <c r="G1618" s="12"/>
      <c r="H1618" s="12"/>
      <c r="I1618" s="8">
        <v>76</v>
      </c>
      <c r="J1618" s="7" t="s">
        <v>75</v>
      </c>
    </row>
    <row r="1619" spans="1:10" ht="31.2">
      <c r="A1619" s="21">
        <v>1223643</v>
      </c>
      <c r="B1619" s="8" t="s">
        <v>254</v>
      </c>
      <c r="C1619" s="8" t="s">
        <v>254</v>
      </c>
      <c r="D1619" s="28" t="s">
        <v>3065</v>
      </c>
      <c r="E1619" s="12"/>
      <c r="F1619" s="22" t="s">
        <v>14</v>
      </c>
      <c r="G1619" s="12"/>
      <c r="H1619" s="12"/>
      <c r="I1619" s="25">
        <v>94</v>
      </c>
      <c r="J1619" s="14" t="s">
        <v>11</v>
      </c>
    </row>
    <row r="1620" spans="1:10" ht="31.2">
      <c r="A1620" s="21">
        <v>1224771</v>
      </c>
      <c r="B1620" s="8" t="s">
        <v>254</v>
      </c>
      <c r="C1620" s="8" t="s">
        <v>254</v>
      </c>
      <c r="D1620" s="20" t="s">
        <v>3066</v>
      </c>
      <c r="E1620" s="12"/>
      <c r="F1620" s="27" t="str">
        <f>HYPERLINK("https://search.ancestryinstitution.com/search/db.aspx?dbid=2032","Ancestry.com")</f>
        <v>Ancestry.com</v>
      </c>
      <c r="G1620" s="12"/>
      <c r="H1620" s="12"/>
      <c r="I1620" s="25">
        <v>21</v>
      </c>
      <c r="J1620" s="14" t="s">
        <v>75</v>
      </c>
    </row>
    <row r="1621" spans="1:10" ht="31.2">
      <c r="A1621" s="8">
        <v>1224771</v>
      </c>
      <c r="B1621" s="8" t="s">
        <v>254</v>
      </c>
      <c r="C1621" s="8" t="s">
        <v>254</v>
      </c>
      <c r="D1621" s="30" t="s">
        <v>3067</v>
      </c>
      <c r="E1621" s="12"/>
      <c r="F1621" s="12"/>
      <c r="G1621" s="26" t="str">
        <f>HYPERLINK("https://www.familysearch.org/search/catalog/2818908","FamilySearch.org")</f>
        <v>FamilySearch.org</v>
      </c>
      <c r="H1621" s="12"/>
      <c r="I1621" s="8">
        <v>21</v>
      </c>
      <c r="J1621" s="7" t="s">
        <v>75</v>
      </c>
    </row>
    <row r="1622" spans="1:10" ht="31.2">
      <c r="A1622" s="21">
        <v>1226156</v>
      </c>
      <c r="B1622" s="8" t="s">
        <v>254</v>
      </c>
      <c r="C1622" s="8" t="s">
        <v>254</v>
      </c>
      <c r="D1622" s="28" t="s">
        <v>3068</v>
      </c>
      <c r="E1622" s="12"/>
      <c r="F1622" s="22" t="s">
        <v>14</v>
      </c>
      <c r="G1622" s="12"/>
      <c r="H1622" s="12"/>
      <c r="I1622" s="25">
        <v>94</v>
      </c>
      <c r="J1622" s="14" t="s">
        <v>11</v>
      </c>
    </row>
    <row r="1623" spans="1:10" ht="46.8">
      <c r="A1623" s="21">
        <v>1226166</v>
      </c>
      <c r="B1623" s="8" t="s">
        <v>254</v>
      </c>
      <c r="C1623" s="8" t="s">
        <v>254</v>
      </c>
      <c r="D1623" s="28" t="s">
        <v>3069</v>
      </c>
      <c r="E1623" s="12"/>
      <c r="F1623" s="22" t="s">
        <v>14</v>
      </c>
      <c r="G1623" s="12"/>
      <c r="H1623" s="12"/>
      <c r="I1623" s="25">
        <v>94</v>
      </c>
      <c r="J1623" s="14" t="s">
        <v>11</v>
      </c>
    </row>
    <row r="1624" spans="1:10" ht="31.2">
      <c r="A1624" s="21">
        <v>1226169</v>
      </c>
      <c r="B1624" s="8" t="s">
        <v>254</v>
      </c>
      <c r="C1624" s="8" t="s">
        <v>254</v>
      </c>
      <c r="D1624" s="28" t="s">
        <v>3070</v>
      </c>
      <c r="E1624" s="12"/>
      <c r="F1624" s="22" t="s">
        <v>14</v>
      </c>
      <c r="G1624" s="12"/>
      <c r="H1624" s="12"/>
      <c r="I1624" s="25">
        <v>94</v>
      </c>
      <c r="J1624" s="14" t="s">
        <v>11</v>
      </c>
    </row>
    <row r="1625" spans="1:10" ht="31.2">
      <c r="A1625" s="21">
        <v>1227178</v>
      </c>
      <c r="B1625" s="8" t="s">
        <v>254</v>
      </c>
      <c r="C1625" s="8" t="s">
        <v>254</v>
      </c>
      <c r="D1625" s="41" t="str">
        <f>HYPERLINK("https://catalog.archives.gov/search?q=*:*&amp;f.ancestorNaIds=1227178&amp;sort=naIdSort%20asc","Petitions for Naturalization, Idaho (Northern (Coeur d'Alene) Division, 1912 - 1967")</f>
        <v>Petitions for Naturalization, Idaho (Northern (Coeur d'Alene) Division, 1912 - 1967</v>
      </c>
      <c r="E1625" s="12"/>
      <c r="F1625" s="27" t="str">
        <f t="shared" ref="F1625:F1626" si="65">HYPERLINK("https://search.ancestryinstitution.com/search/db.aspx?dbid=2032","Ancestry.com")</f>
        <v>Ancestry.com</v>
      </c>
      <c r="G1625" s="26" t="str">
        <f>HYPERLINK("https://www.familysearch.org/search/catalog/2818906","FamilySearch.org")</f>
        <v>FamilySearch.org</v>
      </c>
      <c r="H1625" s="12"/>
      <c r="I1625" s="25">
        <v>21</v>
      </c>
      <c r="J1625" s="14" t="s">
        <v>17</v>
      </c>
    </row>
    <row r="1626" spans="1:10" ht="31.2">
      <c r="A1626" s="21">
        <v>1229787</v>
      </c>
      <c r="B1626" s="8" t="s">
        <v>254</v>
      </c>
      <c r="C1626" s="8" t="s">
        <v>254</v>
      </c>
      <c r="D1626" s="41" t="str">
        <f>HYPERLINK("https://catalog.archives.gov/search?q=*:*&amp;f.ancestorNaIds=1229787&amp;sort=naIdSort%20asc","Petitions for Naturalization, Idaho (Twin Falls County), 1907 - 1980")</f>
        <v>Petitions for Naturalization, Idaho (Twin Falls County), 1907 - 1980</v>
      </c>
      <c r="E1626" s="12"/>
      <c r="F1626" s="27" t="str">
        <f t="shared" si="65"/>
        <v>Ancestry.com</v>
      </c>
      <c r="G1626" s="26" t="str">
        <f>HYPERLINK("https://www.familysearch.org/search/catalog/2818909","FamilySearch.org")</f>
        <v>FamilySearch.org</v>
      </c>
      <c r="H1626" s="12"/>
      <c r="I1626" s="25">
        <v>21</v>
      </c>
      <c r="J1626" s="14" t="s">
        <v>11</v>
      </c>
    </row>
    <row r="1627" spans="1:10" ht="31.2">
      <c r="A1627" s="21">
        <v>1244178</v>
      </c>
      <c r="B1627" s="8" t="s">
        <v>254</v>
      </c>
      <c r="C1627" s="8" t="s">
        <v>254</v>
      </c>
      <c r="D1627" s="45" t="s">
        <v>3071</v>
      </c>
      <c r="E1627" s="12"/>
      <c r="F1627" s="22" t="s">
        <v>14</v>
      </c>
      <c r="G1627" s="12"/>
      <c r="H1627" s="12"/>
      <c r="I1627" s="25">
        <v>59</v>
      </c>
      <c r="J1627" s="14" t="s">
        <v>11</v>
      </c>
    </row>
    <row r="1628" spans="1:10" ht="31.2">
      <c r="A1628" s="21">
        <v>1244179</v>
      </c>
      <c r="B1628" s="8" t="s">
        <v>254</v>
      </c>
      <c r="C1628" s="8" t="s">
        <v>254</v>
      </c>
      <c r="D1628" s="45" t="s">
        <v>3072</v>
      </c>
      <c r="E1628" s="12"/>
      <c r="F1628" s="22" t="s">
        <v>14</v>
      </c>
      <c r="G1628" s="12"/>
      <c r="H1628" s="12"/>
      <c r="I1628" s="25">
        <v>59</v>
      </c>
      <c r="J1628" s="14" t="s">
        <v>11</v>
      </c>
    </row>
    <row r="1629" spans="1:10" ht="46.8">
      <c r="A1629" s="21">
        <v>1244181</v>
      </c>
      <c r="B1629" s="8" t="s">
        <v>254</v>
      </c>
      <c r="C1629" s="8" t="s">
        <v>254</v>
      </c>
      <c r="D1629" s="45" t="s">
        <v>3073</v>
      </c>
      <c r="E1629" s="12"/>
      <c r="F1629" s="22" t="s">
        <v>14</v>
      </c>
      <c r="G1629" s="12"/>
      <c r="H1629" s="12"/>
      <c r="I1629" s="25">
        <v>59</v>
      </c>
      <c r="J1629" s="14" t="s">
        <v>11</v>
      </c>
    </row>
    <row r="1630" spans="1:10" ht="31.2">
      <c r="A1630" s="21">
        <v>1244182</v>
      </c>
      <c r="B1630" s="8" t="s">
        <v>254</v>
      </c>
      <c r="C1630" s="8" t="s">
        <v>254</v>
      </c>
      <c r="D1630" s="45" t="s">
        <v>3074</v>
      </c>
      <c r="E1630" s="12"/>
      <c r="F1630" s="22" t="s">
        <v>14</v>
      </c>
      <c r="G1630" s="12"/>
      <c r="H1630" s="12"/>
      <c r="I1630" s="25">
        <v>59</v>
      </c>
      <c r="J1630" s="14" t="s">
        <v>11</v>
      </c>
    </row>
    <row r="1631" spans="1:10" ht="31.2">
      <c r="A1631" s="21">
        <v>1244183</v>
      </c>
      <c r="B1631" s="8" t="s">
        <v>254</v>
      </c>
      <c r="C1631" s="8" t="s">
        <v>254</v>
      </c>
      <c r="D1631" s="20" t="s">
        <v>3075</v>
      </c>
      <c r="E1631" s="12"/>
      <c r="F1631" s="22" t="s">
        <v>14</v>
      </c>
      <c r="G1631" s="12"/>
      <c r="H1631" s="12"/>
      <c r="I1631" s="25">
        <v>59</v>
      </c>
      <c r="J1631" s="14" t="s">
        <v>75</v>
      </c>
    </row>
    <row r="1632" spans="1:10" ht="46.8">
      <c r="A1632" s="21">
        <v>1244184</v>
      </c>
      <c r="B1632" s="8" t="s">
        <v>254</v>
      </c>
      <c r="C1632" s="8" t="s">
        <v>254</v>
      </c>
      <c r="D1632" s="41" t="str">
        <f>HYPERLINK("https://catalog.archives.gov/search?q=*:*&amp;f.ancestorNaIds=1244184&amp;sort=naIdSort%20asc","Passport Applications of Wives of Members of the A.E.F. (American Expeditionary Forces) in Europe, 1919—1920")</f>
        <v>Passport Applications of Wives of Members of the A.E.F. (American Expeditionary Forces) in Europe, 1919—1920</v>
      </c>
      <c r="E1632" s="12"/>
      <c r="F1632" s="22" t="s">
        <v>14</v>
      </c>
      <c r="G1632" s="12"/>
      <c r="H1632" s="12"/>
      <c r="I1632" s="25">
        <v>59</v>
      </c>
      <c r="J1632" s="14" t="s">
        <v>11</v>
      </c>
    </row>
    <row r="1633" spans="1:10" ht="31.2">
      <c r="A1633" s="21">
        <v>1244185</v>
      </c>
      <c r="B1633" s="8" t="s">
        <v>254</v>
      </c>
      <c r="C1633" s="8" t="s">
        <v>254</v>
      </c>
      <c r="D1633" s="20" t="s">
        <v>3076</v>
      </c>
      <c r="E1633" s="12"/>
      <c r="F1633" s="22" t="s">
        <v>14</v>
      </c>
      <c r="G1633" s="12"/>
      <c r="H1633" s="12"/>
      <c r="I1633" s="25">
        <v>59</v>
      </c>
      <c r="J1633" s="14" t="s">
        <v>75</v>
      </c>
    </row>
    <row r="1634" spans="1:10" ht="15.6">
      <c r="A1634" s="8">
        <v>1244186</v>
      </c>
      <c r="B1634" s="8" t="s">
        <v>254</v>
      </c>
      <c r="C1634" s="8" t="s">
        <v>254</v>
      </c>
      <c r="D1634" s="45" t="str">
        <f>HYPERLINK("https://catalog.archives.gov/search?q=*:*&amp;f.ancestorNaIds=1244186&amp;sort=naIdSort%20asc","Consular Registration Certificates, 1907 - 1918")</f>
        <v>Consular Registration Certificates, 1907 - 1918</v>
      </c>
      <c r="E1634" s="12"/>
      <c r="F1634" s="22" t="s">
        <v>14</v>
      </c>
      <c r="G1634" s="12"/>
      <c r="H1634" s="12"/>
      <c r="I1634" s="8">
        <v>59</v>
      </c>
      <c r="J1634" s="7" t="s">
        <v>11</v>
      </c>
    </row>
    <row r="1635" spans="1:10" ht="15.6">
      <c r="A1635" s="21">
        <v>1251970</v>
      </c>
      <c r="B1635" s="8" t="s">
        <v>254</v>
      </c>
      <c r="C1635" s="8" t="s">
        <v>254</v>
      </c>
      <c r="D1635" s="28" t="s">
        <v>3077</v>
      </c>
      <c r="E1635" s="12"/>
      <c r="F1635" s="22" t="s">
        <v>14</v>
      </c>
      <c r="G1635" s="12"/>
      <c r="H1635" s="12"/>
      <c r="I1635" s="25">
        <v>59</v>
      </c>
      <c r="J1635" s="14" t="s">
        <v>11</v>
      </c>
    </row>
    <row r="1636" spans="1:10" ht="31.2">
      <c r="A1636" s="21">
        <v>1251972</v>
      </c>
      <c r="B1636" s="8" t="s">
        <v>254</v>
      </c>
      <c r="C1636" s="8" t="s">
        <v>254</v>
      </c>
      <c r="D1636" s="28" t="s">
        <v>3078</v>
      </c>
      <c r="E1636" s="12"/>
      <c r="F1636" s="22" t="s">
        <v>14</v>
      </c>
      <c r="G1636" s="12"/>
      <c r="H1636" s="12"/>
      <c r="I1636" s="25">
        <v>59</v>
      </c>
      <c r="J1636" s="14" t="s">
        <v>11</v>
      </c>
    </row>
    <row r="1637" spans="1:10" ht="46.8">
      <c r="A1637" s="8">
        <v>1252002</v>
      </c>
      <c r="B1637" s="8" t="s">
        <v>254</v>
      </c>
      <c r="C1637" s="8" t="s">
        <v>254</v>
      </c>
      <c r="D1637" s="28" t="s">
        <v>3079</v>
      </c>
      <c r="E1637" s="12"/>
      <c r="F1637" s="12"/>
      <c r="G1637" s="26" t="str">
        <f>HYPERLINK("https://www.familysearch.org/search/catalog/549205","FamilySearch.org")</f>
        <v>FamilySearch.org</v>
      </c>
      <c r="H1637" s="12"/>
      <c r="I1637" s="8">
        <v>21</v>
      </c>
      <c r="J1637" s="7" t="s">
        <v>17</v>
      </c>
    </row>
    <row r="1638" spans="1:10" ht="46.8">
      <c r="A1638" s="8">
        <v>1253298</v>
      </c>
      <c r="B1638" s="8" t="s">
        <v>254</v>
      </c>
      <c r="C1638" s="8" t="s">
        <v>254</v>
      </c>
      <c r="D1638" s="45" t="s">
        <v>3080</v>
      </c>
      <c r="E1638" s="12"/>
      <c r="F1638" s="12"/>
      <c r="G1638" s="26" t="str">
        <f>HYPERLINK("https://www.familysearch.org/search/catalog/549164","FamilySearch.org")</f>
        <v>FamilySearch.org</v>
      </c>
      <c r="H1638" s="12"/>
      <c r="I1638" s="8">
        <v>21</v>
      </c>
      <c r="J1638" s="7" t="s">
        <v>11</v>
      </c>
    </row>
    <row r="1639" spans="1:10" ht="46.8">
      <c r="A1639" s="8">
        <v>1253349</v>
      </c>
      <c r="B1639" s="8" t="s">
        <v>254</v>
      </c>
      <c r="C1639" s="8" t="s">
        <v>254</v>
      </c>
      <c r="D1639" s="28" t="s">
        <v>3081</v>
      </c>
      <c r="E1639" s="12"/>
      <c r="F1639" s="12"/>
      <c r="G1639" s="26" t="str">
        <f t="shared" ref="G1639:G1640" si="66">HYPERLINK("https://www.familysearch.org/search/catalog/549450","FamilySearch.org")</f>
        <v>FamilySearch.org</v>
      </c>
      <c r="H1639" s="12"/>
      <c r="I1639" s="8">
        <v>21</v>
      </c>
      <c r="J1639" s="7" t="s">
        <v>17</v>
      </c>
    </row>
    <row r="1640" spans="1:10" ht="46.8">
      <c r="A1640" s="8">
        <v>1253353</v>
      </c>
      <c r="B1640" s="8" t="s">
        <v>254</v>
      </c>
      <c r="C1640" s="8" t="s">
        <v>254</v>
      </c>
      <c r="D1640" s="28" t="s">
        <v>3082</v>
      </c>
      <c r="E1640" s="12"/>
      <c r="F1640" s="12"/>
      <c r="G1640" s="26" t="str">
        <f t="shared" si="66"/>
        <v>FamilySearch.org</v>
      </c>
      <c r="H1640" s="12"/>
      <c r="I1640" s="8">
        <v>21</v>
      </c>
      <c r="J1640" s="7" t="s">
        <v>17</v>
      </c>
    </row>
    <row r="1641" spans="1:10" ht="46.8">
      <c r="A1641" s="14">
        <v>1257262</v>
      </c>
      <c r="B1641" s="8" t="s">
        <v>254</v>
      </c>
      <c r="C1641" s="8" t="s">
        <v>254</v>
      </c>
      <c r="D1641" s="28" t="s">
        <v>3083</v>
      </c>
      <c r="E1641" s="12"/>
      <c r="F1641" s="22" t="s">
        <v>14</v>
      </c>
      <c r="G1641" s="12"/>
      <c r="H1641" s="12"/>
      <c r="I1641" s="25">
        <v>21</v>
      </c>
      <c r="J1641" s="14" t="s">
        <v>17</v>
      </c>
    </row>
    <row r="1642" spans="1:10" ht="78">
      <c r="A1642" s="8">
        <v>1257411</v>
      </c>
      <c r="B1642" s="8" t="s">
        <v>254</v>
      </c>
      <c r="C1642" s="8" t="s">
        <v>254</v>
      </c>
      <c r="D1642" s="30" t="s">
        <v>3084</v>
      </c>
      <c r="E1642" s="12"/>
      <c r="F1642" s="12"/>
      <c r="G1642" s="12"/>
      <c r="H1642" s="66" t="s">
        <v>3085</v>
      </c>
      <c r="I1642" s="8">
        <v>407</v>
      </c>
      <c r="J1642" s="7" t="s">
        <v>75</v>
      </c>
    </row>
    <row r="1643" spans="1:10" ht="78">
      <c r="A1643" s="8">
        <v>1257644</v>
      </c>
      <c r="B1643" s="8" t="s">
        <v>254</v>
      </c>
      <c r="C1643" s="8" t="s">
        <v>254</v>
      </c>
      <c r="D1643" s="28" t="s">
        <v>3086</v>
      </c>
      <c r="E1643" s="12"/>
      <c r="F1643" s="12"/>
      <c r="G1643" s="12"/>
      <c r="H1643" s="66" t="s">
        <v>3085</v>
      </c>
      <c r="I1643" s="8">
        <v>407</v>
      </c>
      <c r="J1643" s="7" t="s">
        <v>11</v>
      </c>
    </row>
    <row r="1644" spans="1:10" ht="31.2">
      <c r="A1644" s="21">
        <v>1258956</v>
      </c>
      <c r="B1644" s="8" t="s">
        <v>254</v>
      </c>
      <c r="C1644" s="8" t="s">
        <v>254</v>
      </c>
      <c r="D1644" s="28" t="s">
        <v>3087</v>
      </c>
      <c r="E1644" s="12"/>
      <c r="F1644" s="22" t="s">
        <v>14</v>
      </c>
      <c r="G1644" s="12"/>
      <c r="H1644" s="12"/>
      <c r="I1644" s="25">
        <v>21</v>
      </c>
      <c r="J1644" s="14" t="s">
        <v>17</v>
      </c>
    </row>
    <row r="1645" spans="1:10" ht="46.8">
      <c r="A1645" s="8">
        <v>1261498</v>
      </c>
      <c r="B1645" s="8" t="s">
        <v>254</v>
      </c>
      <c r="C1645" s="8" t="s">
        <v>254</v>
      </c>
      <c r="D1645" s="45" t="s">
        <v>3088</v>
      </c>
      <c r="E1645" s="12"/>
      <c r="F1645" s="12"/>
      <c r="G1645" s="26" t="str">
        <f t="shared" ref="G1645:G1646" si="67">HYPERLINK("https://www.familysearch.org/search/catalog/549322","FamilySearch.org")</f>
        <v>FamilySearch.org</v>
      </c>
      <c r="H1645" s="12"/>
      <c r="I1645" s="8">
        <v>21</v>
      </c>
      <c r="J1645" s="7" t="s">
        <v>11</v>
      </c>
    </row>
    <row r="1646" spans="1:10" ht="46.8">
      <c r="A1646" s="8">
        <v>1261544</v>
      </c>
      <c r="B1646" s="8" t="s">
        <v>254</v>
      </c>
      <c r="C1646" s="8" t="s">
        <v>254</v>
      </c>
      <c r="D1646" s="28" t="s">
        <v>3089</v>
      </c>
      <c r="E1646" s="12"/>
      <c r="F1646" s="12"/>
      <c r="G1646" s="26" t="str">
        <f t="shared" si="67"/>
        <v>FamilySearch.org</v>
      </c>
      <c r="H1646" s="12"/>
      <c r="I1646" s="8">
        <v>21</v>
      </c>
      <c r="J1646" s="7" t="s">
        <v>11</v>
      </c>
    </row>
    <row r="1647" spans="1:10" ht="46.8">
      <c r="A1647" s="8">
        <v>1261561</v>
      </c>
      <c r="B1647" s="8" t="s">
        <v>254</v>
      </c>
      <c r="C1647" s="8" t="s">
        <v>254</v>
      </c>
      <c r="D1647" s="28" t="s">
        <v>3090</v>
      </c>
      <c r="E1647" s="12"/>
      <c r="F1647" s="12"/>
      <c r="G1647" s="26" t="str">
        <f t="shared" ref="G1647:G1651" si="68">HYPERLINK("https://www.familysearch.org/search/catalog/3029447","FamilySearch.org")</f>
        <v>FamilySearch.org</v>
      </c>
      <c r="H1647" s="12"/>
      <c r="I1647" s="8">
        <v>21</v>
      </c>
      <c r="J1647" s="7" t="s">
        <v>11</v>
      </c>
    </row>
    <row r="1648" spans="1:10" ht="46.8">
      <c r="A1648" s="8">
        <v>1261565</v>
      </c>
      <c r="B1648" s="8" t="s">
        <v>254</v>
      </c>
      <c r="C1648" s="8" t="s">
        <v>254</v>
      </c>
      <c r="D1648" s="28" t="s">
        <v>3091</v>
      </c>
      <c r="E1648" s="12"/>
      <c r="F1648" s="12"/>
      <c r="G1648" s="26" t="str">
        <f t="shared" si="68"/>
        <v>FamilySearch.org</v>
      </c>
      <c r="H1648" s="12"/>
      <c r="I1648" s="8">
        <v>21</v>
      </c>
      <c r="J1648" s="7" t="s">
        <v>11</v>
      </c>
    </row>
    <row r="1649" spans="1:10" ht="46.8">
      <c r="A1649" s="8">
        <v>1262766</v>
      </c>
      <c r="B1649" s="8" t="s">
        <v>254</v>
      </c>
      <c r="C1649" s="8" t="s">
        <v>254</v>
      </c>
      <c r="D1649" s="28" t="s">
        <v>3092</v>
      </c>
      <c r="E1649" s="12"/>
      <c r="F1649" s="12"/>
      <c r="G1649" s="26" t="str">
        <f t="shared" si="68"/>
        <v>FamilySearch.org</v>
      </c>
      <c r="H1649" s="12"/>
      <c r="I1649" s="8">
        <v>21</v>
      </c>
      <c r="J1649" s="7" t="s">
        <v>17</v>
      </c>
    </row>
    <row r="1650" spans="1:10" ht="46.8">
      <c r="A1650" s="8">
        <v>1262792</v>
      </c>
      <c r="B1650" s="8" t="s">
        <v>254</v>
      </c>
      <c r="C1650" s="8" t="s">
        <v>254</v>
      </c>
      <c r="D1650" s="28" t="s">
        <v>3093</v>
      </c>
      <c r="E1650" s="12"/>
      <c r="F1650" s="12"/>
      <c r="G1650" s="26" t="str">
        <f t="shared" si="68"/>
        <v>FamilySearch.org</v>
      </c>
      <c r="H1650" s="12"/>
      <c r="I1650" s="8">
        <v>21</v>
      </c>
      <c r="J1650" s="7" t="s">
        <v>11</v>
      </c>
    </row>
    <row r="1651" spans="1:10" ht="46.8">
      <c r="A1651" s="8">
        <v>1262809</v>
      </c>
      <c r="B1651" s="8" t="s">
        <v>254</v>
      </c>
      <c r="C1651" s="8" t="s">
        <v>254</v>
      </c>
      <c r="D1651" s="28" t="s">
        <v>3094</v>
      </c>
      <c r="E1651" s="12"/>
      <c r="F1651" s="12"/>
      <c r="G1651" s="26" t="str">
        <f t="shared" si="68"/>
        <v>FamilySearch.org</v>
      </c>
      <c r="H1651" s="12"/>
      <c r="I1651" s="8">
        <v>21</v>
      </c>
      <c r="J1651" s="7" t="s">
        <v>17</v>
      </c>
    </row>
    <row r="1652" spans="1:10" ht="46.8">
      <c r="A1652" s="8">
        <v>1263004</v>
      </c>
      <c r="B1652" s="8" t="s">
        <v>254</v>
      </c>
      <c r="C1652" s="8" t="s">
        <v>254</v>
      </c>
      <c r="D1652" s="28" t="s">
        <v>3095</v>
      </c>
      <c r="E1652" s="12"/>
      <c r="F1652" s="12"/>
      <c r="G1652" s="26" t="str">
        <f>HYPERLINK("https://www.familysearch.org/search/film/106041412?cat=3029447","FamilySearch.org")</f>
        <v>FamilySearch.org</v>
      </c>
      <c r="H1652" s="12"/>
      <c r="I1652" s="8">
        <v>21</v>
      </c>
      <c r="J1652" s="7" t="s">
        <v>11</v>
      </c>
    </row>
    <row r="1653" spans="1:10" ht="31.2">
      <c r="A1653" s="8">
        <v>1263018</v>
      </c>
      <c r="B1653" s="8" t="s">
        <v>254</v>
      </c>
      <c r="C1653" s="8" t="s">
        <v>254</v>
      </c>
      <c r="D1653" s="28" t="s">
        <v>3096</v>
      </c>
      <c r="E1653" s="12"/>
      <c r="F1653" s="12"/>
      <c r="G1653" s="26" t="str">
        <f>HYPERLINK("https://www.familysearch.org/search/film/106041411?cat=3029447","FamilySearch.org")</f>
        <v>FamilySearch.org</v>
      </c>
      <c r="H1653" s="12"/>
      <c r="I1653" s="8">
        <v>21</v>
      </c>
      <c r="J1653" s="7" t="s">
        <v>11</v>
      </c>
    </row>
    <row r="1654" spans="1:10" ht="46.8">
      <c r="A1654" s="21">
        <v>1275422</v>
      </c>
      <c r="B1654" s="8" t="s">
        <v>254</v>
      </c>
      <c r="C1654" s="8" t="s">
        <v>254</v>
      </c>
      <c r="D1654" s="28" t="s">
        <v>3097</v>
      </c>
      <c r="E1654" s="12"/>
      <c r="F1654" s="22" t="s">
        <v>14</v>
      </c>
      <c r="G1654" s="12"/>
      <c r="H1654" s="12"/>
      <c r="I1654" s="25">
        <v>21</v>
      </c>
      <c r="J1654" s="14" t="s">
        <v>17</v>
      </c>
    </row>
    <row r="1655" spans="1:10" ht="31.2">
      <c r="A1655" s="21">
        <v>1275754</v>
      </c>
      <c r="B1655" s="8" t="s">
        <v>254</v>
      </c>
      <c r="C1655" s="8" t="s">
        <v>254</v>
      </c>
      <c r="D1655" s="20" t="s">
        <v>3098</v>
      </c>
      <c r="E1655" s="12"/>
      <c r="F1655" s="22" t="s">
        <v>14</v>
      </c>
      <c r="G1655" s="12"/>
      <c r="H1655" s="12"/>
      <c r="I1655" s="25">
        <v>21</v>
      </c>
      <c r="J1655" s="14" t="s">
        <v>75</v>
      </c>
    </row>
    <row r="1656" spans="1:10" ht="46.8">
      <c r="A1656" s="21">
        <v>1287129</v>
      </c>
      <c r="B1656" s="8" t="s">
        <v>254</v>
      </c>
      <c r="C1656" s="8" t="s">
        <v>254</v>
      </c>
      <c r="D1656" s="20" t="s">
        <v>3099</v>
      </c>
      <c r="E1656" s="12"/>
      <c r="F1656" s="22" t="s">
        <v>14</v>
      </c>
      <c r="G1656" s="12"/>
      <c r="H1656" s="12"/>
      <c r="I1656" s="25">
        <v>21</v>
      </c>
      <c r="J1656" s="14" t="s">
        <v>75</v>
      </c>
    </row>
    <row r="1657" spans="1:10" ht="31.2">
      <c r="A1657" s="21">
        <v>1288611</v>
      </c>
      <c r="B1657" s="8" t="s">
        <v>254</v>
      </c>
      <c r="C1657" s="8" t="s">
        <v>254</v>
      </c>
      <c r="D1657" s="20" t="s">
        <v>3100</v>
      </c>
      <c r="E1657" s="12"/>
      <c r="F1657" s="22" t="s">
        <v>14</v>
      </c>
      <c r="G1657" s="12"/>
      <c r="H1657" s="12"/>
      <c r="I1657" s="25">
        <v>21</v>
      </c>
      <c r="J1657" s="14" t="s">
        <v>75</v>
      </c>
    </row>
    <row r="1658" spans="1:10" ht="15.6">
      <c r="A1658" s="21">
        <v>1307044</v>
      </c>
      <c r="B1658" s="8" t="s">
        <v>254</v>
      </c>
      <c r="C1658" s="8" t="s">
        <v>254</v>
      </c>
      <c r="D1658" s="15" t="s">
        <v>3101</v>
      </c>
      <c r="E1658" s="12"/>
      <c r="F1658" s="12"/>
      <c r="G1658" s="27" t="s">
        <v>42</v>
      </c>
      <c r="H1658" s="12"/>
      <c r="I1658" s="25">
        <v>21</v>
      </c>
      <c r="J1658" s="14" t="s">
        <v>11</v>
      </c>
    </row>
    <row r="1659" spans="1:10" ht="46.8">
      <c r="A1659" s="21">
        <v>1489167</v>
      </c>
      <c r="B1659" s="8" t="s">
        <v>254</v>
      </c>
      <c r="C1659" s="8" t="s">
        <v>254</v>
      </c>
      <c r="D1659" s="28" t="s">
        <v>3102</v>
      </c>
      <c r="E1659" s="12"/>
      <c r="F1659" s="22" t="s">
        <v>14</v>
      </c>
      <c r="G1659" s="12"/>
      <c r="H1659" s="12"/>
      <c r="I1659" s="25">
        <v>21</v>
      </c>
      <c r="J1659" s="14" t="s">
        <v>11</v>
      </c>
    </row>
    <row r="1660" spans="1:10" ht="46.8">
      <c r="A1660" s="21">
        <v>1490568</v>
      </c>
      <c r="B1660" s="8" t="s">
        <v>254</v>
      </c>
      <c r="C1660" s="8" t="s">
        <v>254</v>
      </c>
      <c r="D1660" s="41" t="str">
        <f>HYPERLINK("https://catalog.archives.gov/search?q=*:*&amp;f.ancestorNaIds=1490568&amp;sort=naIdSort%20asc","Petitions for Naturalization, Tennessee (Southern (Chattanooga) Division of the Eastern District), 1907 - 1974")</f>
        <v>Petitions for Naturalization, Tennessee (Southern (Chattanooga) Division of the Eastern District), 1907 - 1974</v>
      </c>
      <c r="E1660" s="12"/>
      <c r="F1660" s="22" t="s">
        <v>14</v>
      </c>
      <c r="G1660" s="12"/>
      <c r="H1660" s="12"/>
      <c r="I1660" s="25">
        <v>21</v>
      </c>
      <c r="J1660" s="14" t="s">
        <v>17</v>
      </c>
    </row>
    <row r="1661" spans="1:10" ht="46.8">
      <c r="A1661" s="21">
        <v>1490572</v>
      </c>
      <c r="B1661" s="8" t="s">
        <v>254</v>
      </c>
      <c r="C1661" s="8" t="s">
        <v>254</v>
      </c>
      <c r="D1661" s="41" t="str">
        <f>HYPERLINK("https://catalog.archives.gov/search?q=*:*&amp;f.ancestorNaIds=1490572&amp;sort=naIdSort%20asc","Petitions for Naturalization, Tennessee (Northern (Knoxville) Division of the Eastern District), 1929 - 1991")</f>
        <v>Petitions for Naturalization, Tennessee (Northern (Knoxville) Division of the Eastern District), 1929 - 1991</v>
      </c>
      <c r="E1661" s="12"/>
      <c r="F1661" s="22" t="s">
        <v>14</v>
      </c>
      <c r="G1661" s="12"/>
      <c r="H1661" s="12"/>
      <c r="I1661" s="25">
        <v>21</v>
      </c>
      <c r="J1661" s="14" t="s">
        <v>17</v>
      </c>
    </row>
    <row r="1662" spans="1:10" ht="46.8">
      <c r="A1662" s="21">
        <v>1490643</v>
      </c>
      <c r="B1662" s="8" t="s">
        <v>254</v>
      </c>
      <c r="C1662" s="8" t="s">
        <v>254</v>
      </c>
      <c r="D1662" s="15" t="s">
        <v>3103</v>
      </c>
      <c r="E1662" s="12"/>
      <c r="F1662" s="22" t="s">
        <v>14</v>
      </c>
      <c r="G1662" s="12"/>
      <c r="H1662" s="12"/>
      <c r="I1662" s="25">
        <v>21</v>
      </c>
      <c r="J1662" s="14" t="s">
        <v>17</v>
      </c>
    </row>
    <row r="1663" spans="1:10" ht="46.8">
      <c r="A1663" s="21">
        <v>1490644</v>
      </c>
      <c r="B1663" s="8" t="s">
        <v>254</v>
      </c>
      <c r="C1663" s="8" t="s">
        <v>254</v>
      </c>
      <c r="D1663" s="41" t="str">
        <f>HYPERLINK("https://catalog.archives.gov/search?q=*:*&amp;f.ancestorNaIds=1490644&amp;sort=naIdSort%20asc","Petitions for Naturalization, Tennessee (Nashville Division of the Middle District), 1907 - 1991")</f>
        <v>Petitions for Naturalization, Tennessee (Nashville Division of the Middle District), 1907 - 1991</v>
      </c>
      <c r="E1663" s="12"/>
      <c r="F1663" s="22" t="s">
        <v>14</v>
      </c>
      <c r="G1663" s="12"/>
      <c r="H1663" s="12"/>
      <c r="I1663" s="25">
        <v>21</v>
      </c>
      <c r="J1663" s="14" t="s">
        <v>17</v>
      </c>
    </row>
    <row r="1664" spans="1:10" ht="31.2">
      <c r="A1664" s="21">
        <v>1565957</v>
      </c>
      <c r="B1664" s="8" t="s">
        <v>254</v>
      </c>
      <c r="C1664" s="8" t="s">
        <v>254</v>
      </c>
      <c r="D1664" s="15" t="s">
        <v>3104</v>
      </c>
      <c r="E1664" s="12"/>
      <c r="F1664" s="22" t="s">
        <v>14</v>
      </c>
      <c r="G1664" s="12"/>
      <c r="H1664" s="12"/>
      <c r="I1664" s="25">
        <v>337</v>
      </c>
      <c r="J1664" s="14" t="s">
        <v>11</v>
      </c>
    </row>
    <row r="1665" spans="1:10" ht="31.2">
      <c r="A1665" s="21">
        <v>1600758</v>
      </c>
      <c r="B1665" s="8" t="s">
        <v>254</v>
      </c>
      <c r="C1665" s="8" t="s">
        <v>254</v>
      </c>
      <c r="D1665" s="20" t="s">
        <v>3105</v>
      </c>
      <c r="E1665" s="12"/>
      <c r="F1665" s="12"/>
      <c r="G1665" s="27" t="s">
        <v>42</v>
      </c>
      <c r="H1665" s="12"/>
      <c r="I1665" s="25">
        <v>36</v>
      </c>
      <c r="J1665" s="14" t="s">
        <v>75</v>
      </c>
    </row>
    <row r="1666" spans="1:10" ht="31.2">
      <c r="A1666" s="21">
        <v>1600759</v>
      </c>
      <c r="B1666" s="8" t="s">
        <v>254</v>
      </c>
      <c r="C1666" s="8" t="s">
        <v>254</v>
      </c>
      <c r="D1666" s="20" t="s">
        <v>3106</v>
      </c>
      <c r="E1666" s="12"/>
      <c r="F1666" s="12"/>
      <c r="G1666" s="27" t="s">
        <v>42</v>
      </c>
      <c r="H1666" s="12"/>
      <c r="I1666" s="25">
        <v>36</v>
      </c>
      <c r="J1666" s="14" t="s">
        <v>75</v>
      </c>
    </row>
    <row r="1667" spans="1:10" ht="31.2">
      <c r="A1667" s="21">
        <v>1600870</v>
      </c>
      <c r="B1667" s="8" t="s">
        <v>254</v>
      </c>
      <c r="C1667" s="8" t="s">
        <v>254</v>
      </c>
      <c r="D1667" s="20" t="s">
        <v>3107</v>
      </c>
      <c r="E1667" s="12"/>
      <c r="F1667" s="12"/>
      <c r="G1667" s="27" t="s">
        <v>42</v>
      </c>
      <c r="H1667" s="12"/>
      <c r="I1667" s="25">
        <v>36</v>
      </c>
      <c r="J1667" s="14" t="s">
        <v>75</v>
      </c>
    </row>
    <row r="1668" spans="1:10" ht="31.2">
      <c r="A1668" s="21">
        <v>1756473</v>
      </c>
      <c r="B1668" s="8" t="s">
        <v>254</v>
      </c>
      <c r="C1668" s="8" t="s">
        <v>254</v>
      </c>
      <c r="D1668" s="20" t="s">
        <v>3108</v>
      </c>
      <c r="E1668" s="27" t="s">
        <v>222</v>
      </c>
      <c r="F1668" s="12"/>
      <c r="G1668" s="12"/>
      <c r="H1668" s="12"/>
      <c r="I1668" s="25">
        <v>45</v>
      </c>
      <c r="J1668" s="14" t="s">
        <v>75</v>
      </c>
    </row>
    <row r="1669" spans="1:10" ht="15.6">
      <c r="A1669" s="21">
        <v>1756563</v>
      </c>
      <c r="B1669" s="8" t="s">
        <v>254</v>
      </c>
      <c r="C1669" s="8" t="s">
        <v>254</v>
      </c>
      <c r="D1669" s="28" t="s">
        <v>3109</v>
      </c>
      <c r="E1669" s="27" t="s">
        <v>222</v>
      </c>
      <c r="F1669" s="12"/>
      <c r="G1669" s="12"/>
      <c r="H1669" s="12"/>
      <c r="I1669" s="25">
        <v>45</v>
      </c>
      <c r="J1669" s="14" t="s">
        <v>11</v>
      </c>
    </row>
    <row r="1670" spans="1:10" ht="31.2">
      <c r="A1670" s="21">
        <v>1938489</v>
      </c>
      <c r="B1670" s="8" t="s">
        <v>254</v>
      </c>
      <c r="C1670" s="8" t="s">
        <v>254</v>
      </c>
      <c r="D1670" s="20" t="s">
        <v>1549</v>
      </c>
      <c r="E1670" s="27" t="s">
        <v>222</v>
      </c>
      <c r="F1670" s="12"/>
      <c r="G1670" s="12"/>
      <c r="H1670" s="12"/>
      <c r="I1670" s="25">
        <v>360</v>
      </c>
      <c r="J1670" s="14" t="s">
        <v>75</v>
      </c>
    </row>
    <row r="1671" spans="1:10" ht="31.2">
      <c r="A1671" s="21">
        <v>1944204</v>
      </c>
      <c r="B1671" s="8" t="s">
        <v>254</v>
      </c>
      <c r="C1671" s="8" t="s">
        <v>254</v>
      </c>
      <c r="D1671" s="20" t="s">
        <v>3110</v>
      </c>
      <c r="E1671" s="12"/>
      <c r="F1671" s="22" t="s">
        <v>14</v>
      </c>
      <c r="G1671" s="12"/>
      <c r="H1671" s="12"/>
      <c r="I1671" s="25">
        <v>21</v>
      </c>
      <c r="J1671" s="14" t="s">
        <v>75</v>
      </c>
    </row>
    <row r="1672" spans="1:10" ht="46.8">
      <c r="A1672" s="21">
        <v>1948980</v>
      </c>
      <c r="B1672" s="8" t="s">
        <v>254</v>
      </c>
      <c r="C1672" s="8" t="s">
        <v>254</v>
      </c>
      <c r="D1672" s="20" t="s">
        <v>3111</v>
      </c>
      <c r="E1672" s="12"/>
      <c r="F1672" s="22" t="s">
        <v>14</v>
      </c>
      <c r="G1672" s="12"/>
      <c r="H1672" s="12"/>
      <c r="I1672" s="25">
        <v>21</v>
      </c>
      <c r="J1672" s="14" t="s">
        <v>75</v>
      </c>
    </row>
    <row r="1673" spans="1:10" ht="31.2">
      <c r="A1673" s="21">
        <v>1956124</v>
      </c>
      <c r="B1673" s="8" t="s">
        <v>254</v>
      </c>
      <c r="C1673" s="8" t="s">
        <v>254</v>
      </c>
      <c r="D1673" s="20" t="s">
        <v>3112</v>
      </c>
      <c r="E1673" s="12"/>
      <c r="F1673" s="22" t="s">
        <v>14</v>
      </c>
      <c r="G1673" s="12"/>
      <c r="H1673" s="12"/>
      <c r="I1673" s="25">
        <v>21</v>
      </c>
      <c r="J1673" s="14" t="s">
        <v>75</v>
      </c>
    </row>
    <row r="1674" spans="1:10" ht="31.2">
      <c r="A1674" s="21">
        <v>1956129</v>
      </c>
      <c r="B1674" s="8" t="s">
        <v>254</v>
      </c>
      <c r="C1674" s="8" t="s">
        <v>254</v>
      </c>
      <c r="D1674" s="20" t="s">
        <v>3113</v>
      </c>
      <c r="E1674" s="12"/>
      <c r="F1674" s="22" t="s">
        <v>14</v>
      </c>
      <c r="G1674" s="12"/>
      <c r="H1674" s="12"/>
      <c r="I1674" s="25">
        <v>21</v>
      </c>
      <c r="J1674" s="14" t="s">
        <v>75</v>
      </c>
    </row>
    <row r="1675" spans="1:10" ht="46.8">
      <c r="A1675" s="21">
        <v>1956178</v>
      </c>
      <c r="B1675" s="8" t="s">
        <v>254</v>
      </c>
      <c r="C1675" s="8" t="s">
        <v>254</v>
      </c>
      <c r="D1675" s="20" t="s">
        <v>3114</v>
      </c>
      <c r="E1675" s="12"/>
      <c r="F1675" s="22" t="s">
        <v>14</v>
      </c>
      <c r="G1675" s="12"/>
      <c r="H1675" s="12"/>
      <c r="I1675" s="25">
        <v>21</v>
      </c>
      <c r="J1675" s="14" t="s">
        <v>75</v>
      </c>
    </row>
    <row r="1676" spans="1:10" ht="31.2">
      <c r="A1676" s="21">
        <v>1958615</v>
      </c>
      <c r="B1676" s="8" t="s">
        <v>254</v>
      </c>
      <c r="C1676" s="8" t="s">
        <v>254</v>
      </c>
      <c r="D1676" s="20" t="s">
        <v>3115</v>
      </c>
      <c r="E1676" s="12"/>
      <c r="F1676" s="22" t="s">
        <v>14</v>
      </c>
      <c r="G1676" s="12"/>
      <c r="H1676" s="12"/>
      <c r="I1676" s="25">
        <v>21</v>
      </c>
      <c r="J1676" s="14" t="s">
        <v>75</v>
      </c>
    </row>
    <row r="1677" spans="1:10" ht="31.2">
      <c r="A1677" s="21">
        <v>2111786</v>
      </c>
      <c r="B1677" s="8" t="s">
        <v>254</v>
      </c>
      <c r="C1677" s="8" t="s">
        <v>254</v>
      </c>
      <c r="D1677" s="20" t="s">
        <v>3116</v>
      </c>
      <c r="E1677" s="12"/>
      <c r="F1677" s="22" t="s">
        <v>14</v>
      </c>
      <c r="G1677" s="12"/>
      <c r="H1677" s="12"/>
      <c r="I1677" s="25">
        <v>21</v>
      </c>
      <c r="J1677" s="14" t="s">
        <v>75</v>
      </c>
    </row>
    <row r="1678" spans="1:10" ht="31.2">
      <c r="A1678" s="21">
        <v>2111787</v>
      </c>
      <c r="B1678" s="8" t="s">
        <v>254</v>
      </c>
      <c r="C1678" s="8" t="s">
        <v>254</v>
      </c>
      <c r="D1678" s="20" t="s">
        <v>3117</v>
      </c>
      <c r="E1678" s="12"/>
      <c r="F1678" s="22" t="s">
        <v>14</v>
      </c>
      <c r="G1678" s="12"/>
      <c r="H1678" s="12"/>
      <c r="I1678" s="25">
        <v>21</v>
      </c>
      <c r="J1678" s="14" t="s">
        <v>75</v>
      </c>
    </row>
    <row r="1679" spans="1:10" ht="31.2">
      <c r="A1679" s="21">
        <v>2111788</v>
      </c>
      <c r="B1679" s="8" t="s">
        <v>254</v>
      </c>
      <c r="C1679" s="8" t="s">
        <v>254</v>
      </c>
      <c r="D1679" s="20" t="s">
        <v>3118</v>
      </c>
      <c r="E1679" s="12"/>
      <c r="F1679" s="22" t="s">
        <v>14</v>
      </c>
      <c r="G1679" s="12"/>
      <c r="H1679" s="12"/>
      <c r="I1679" s="25">
        <v>21</v>
      </c>
      <c r="J1679" s="14" t="s">
        <v>75</v>
      </c>
    </row>
    <row r="1680" spans="1:10" ht="31.2">
      <c r="A1680" s="21">
        <v>2111793</v>
      </c>
      <c r="B1680" s="8" t="s">
        <v>254</v>
      </c>
      <c r="C1680" s="8" t="s">
        <v>254</v>
      </c>
      <c r="D1680" s="45" t="s">
        <v>3119</v>
      </c>
      <c r="E1680" s="12"/>
      <c r="F1680" s="22" t="s">
        <v>14</v>
      </c>
      <c r="G1680" s="12"/>
      <c r="H1680" s="12"/>
      <c r="I1680" s="25">
        <v>21</v>
      </c>
      <c r="J1680" s="14" t="s">
        <v>17</v>
      </c>
    </row>
    <row r="1681" spans="1:10" ht="31.2">
      <c r="A1681" s="21">
        <v>2111795</v>
      </c>
      <c r="B1681" s="8" t="s">
        <v>254</v>
      </c>
      <c r="C1681" s="8" t="s">
        <v>254</v>
      </c>
      <c r="D1681" s="45" t="s">
        <v>3120</v>
      </c>
      <c r="E1681" s="12"/>
      <c r="F1681" s="22" t="s">
        <v>14</v>
      </c>
      <c r="G1681" s="12"/>
      <c r="H1681" s="12"/>
      <c r="I1681" s="25">
        <v>21</v>
      </c>
      <c r="J1681" s="14" t="s">
        <v>17</v>
      </c>
    </row>
    <row r="1682" spans="1:10" ht="31.2">
      <c r="A1682" s="21">
        <v>2111797</v>
      </c>
      <c r="B1682" s="8" t="s">
        <v>254</v>
      </c>
      <c r="C1682" s="8" t="s">
        <v>254</v>
      </c>
      <c r="D1682" s="28" t="s">
        <v>3121</v>
      </c>
      <c r="E1682" s="12"/>
      <c r="F1682" s="22" t="s">
        <v>14</v>
      </c>
      <c r="G1682" s="12"/>
      <c r="H1682" s="12"/>
      <c r="I1682" s="25">
        <v>21</v>
      </c>
      <c r="J1682" s="14" t="s">
        <v>17</v>
      </c>
    </row>
    <row r="1683" spans="1:10" ht="31.2">
      <c r="A1683" s="21">
        <v>2111801</v>
      </c>
      <c r="B1683" s="8" t="s">
        <v>254</v>
      </c>
      <c r="C1683" s="8" t="s">
        <v>254</v>
      </c>
      <c r="D1683" s="28" t="s">
        <v>3122</v>
      </c>
      <c r="E1683" s="12"/>
      <c r="F1683" s="22" t="s">
        <v>14</v>
      </c>
      <c r="G1683" s="12"/>
      <c r="H1683" s="12"/>
      <c r="I1683" s="25">
        <v>21</v>
      </c>
      <c r="J1683" s="14" t="s">
        <v>17</v>
      </c>
    </row>
    <row r="1684" spans="1:10" ht="31.2">
      <c r="A1684" s="21">
        <v>2112002</v>
      </c>
      <c r="B1684" s="8" t="s">
        <v>254</v>
      </c>
      <c r="C1684" s="8" t="s">
        <v>254</v>
      </c>
      <c r="D1684" s="20" t="s">
        <v>3123</v>
      </c>
      <c r="E1684" s="12"/>
      <c r="F1684" s="22" t="s">
        <v>14</v>
      </c>
      <c r="G1684" s="12"/>
      <c r="H1684" s="12"/>
      <c r="I1684" s="25">
        <v>21</v>
      </c>
      <c r="J1684" s="14" t="s">
        <v>75</v>
      </c>
    </row>
    <row r="1685" spans="1:10" ht="31.2">
      <c r="A1685" s="21">
        <v>2113090</v>
      </c>
      <c r="B1685" s="8" t="s">
        <v>254</v>
      </c>
      <c r="C1685" s="8" t="s">
        <v>254</v>
      </c>
      <c r="D1685" s="20" t="s">
        <v>3124</v>
      </c>
      <c r="E1685" s="12"/>
      <c r="F1685" s="22" t="s">
        <v>14</v>
      </c>
      <c r="G1685" s="12"/>
      <c r="H1685" s="12"/>
      <c r="I1685" s="25">
        <v>21</v>
      </c>
      <c r="J1685" s="14" t="s">
        <v>75</v>
      </c>
    </row>
    <row r="1686" spans="1:10" ht="46.8">
      <c r="A1686" s="21">
        <v>2116204</v>
      </c>
      <c r="B1686" s="8" t="s">
        <v>254</v>
      </c>
      <c r="C1686" s="8" t="s">
        <v>254</v>
      </c>
      <c r="D1686" s="20" t="s">
        <v>3125</v>
      </c>
      <c r="E1686" s="12"/>
      <c r="F1686" s="22" t="s">
        <v>14</v>
      </c>
      <c r="G1686" s="12"/>
      <c r="H1686" s="12"/>
      <c r="I1686" s="25">
        <v>21</v>
      </c>
      <c r="J1686" s="14" t="s">
        <v>75</v>
      </c>
    </row>
    <row r="1687" spans="1:10" ht="46.8">
      <c r="A1687" s="21">
        <v>2116639</v>
      </c>
      <c r="B1687" s="8" t="s">
        <v>254</v>
      </c>
      <c r="C1687" s="8" t="s">
        <v>254</v>
      </c>
      <c r="D1687" s="20" t="s">
        <v>3126</v>
      </c>
      <c r="E1687" s="12"/>
      <c r="F1687" s="22" t="s">
        <v>14</v>
      </c>
      <c r="G1687" s="12"/>
      <c r="H1687" s="12"/>
      <c r="I1687" s="25">
        <v>21</v>
      </c>
      <c r="J1687" s="14" t="s">
        <v>75</v>
      </c>
    </row>
    <row r="1688" spans="1:10" ht="46.8">
      <c r="A1688" s="21">
        <v>2117247</v>
      </c>
      <c r="B1688" s="8" t="s">
        <v>254</v>
      </c>
      <c r="C1688" s="8" t="s">
        <v>254</v>
      </c>
      <c r="D1688" s="28" t="s">
        <v>3127</v>
      </c>
      <c r="E1688" s="12"/>
      <c r="F1688" s="22" t="s">
        <v>14</v>
      </c>
      <c r="G1688" s="12"/>
      <c r="H1688" s="12"/>
      <c r="I1688" s="25">
        <v>21</v>
      </c>
      <c r="J1688" s="14" t="s">
        <v>17</v>
      </c>
    </row>
    <row r="1689" spans="1:10" ht="46.8">
      <c r="A1689" s="21">
        <v>2117769</v>
      </c>
      <c r="B1689" s="8" t="s">
        <v>254</v>
      </c>
      <c r="C1689" s="8" t="s">
        <v>254</v>
      </c>
      <c r="D1689" s="28" t="s">
        <v>3128</v>
      </c>
      <c r="E1689" s="12"/>
      <c r="F1689" s="22" t="s">
        <v>14</v>
      </c>
      <c r="G1689" s="12"/>
      <c r="H1689" s="12"/>
      <c r="I1689" s="25">
        <v>21</v>
      </c>
      <c r="J1689" s="14" t="s">
        <v>17</v>
      </c>
    </row>
    <row r="1690" spans="1:10" ht="46.8">
      <c r="A1690" s="21">
        <v>2118215</v>
      </c>
      <c r="B1690" s="8" t="s">
        <v>254</v>
      </c>
      <c r="C1690" s="8" t="s">
        <v>254</v>
      </c>
      <c r="D1690" s="28" t="s">
        <v>3129</v>
      </c>
      <c r="E1690" s="12"/>
      <c r="F1690" s="22" t="s">
        <v>14</v>
      </c>
      <c r="G1690" s="12"/>
      <c r="H1690" s="12"/>
      <c r="I1690" s="25">
        <v>21</v>
      </c>
      <c r="J1690" s="14" t="s">
        <v>11</v>
      </c>
    </row>
    <row r="1691" spans="1:10" ht="46.8">
      <c r="A1691" s="21">
        <v>2118217</v>
      </c>
      <c r="B1691" s="8" t="s">
        <v>254</v>
      </c>
      <c r="C1691" s="8" t="s">
        <v>254</v>
      </c>
      <c r="D1691" s="20" t="s">
        <v>3130</v>
      </c>
      <c r="E1691" s="12"/>
      <c r="F1691" s="22" t="s">
        <v>14</v>
      </c>
      <c r="G1691" s="12"/>
      <c r="H1691" s="12"/>
      <c r="I1691" s="25">
        <v>21</v>
      </c>
      <c r="J1691" s="14" t="s">
        <v>75</v>
      </c>
    </row>
    <row r="1692" spans="1:10" ht="46.8">
      <c r="A1692" s="21">
        <v>2118219</v>
      </c>
      <c r="B1692" s="8" t="s">
        <v>254</v>
      </c>
      <c r="C1692" s="8" t="s">
        <v>254</v>
      </c>
      <c r="D1692" s="28" t="s">
        <v>3131</v>
      </c>
      <c r="E1692" s="12"/>
      <c r="F1692" s="22" t="s">
        <v>14</v>
      </c>
      <c r="G1692" s="12"/>
      <c r="H1692" s="12"/>
      <c r="I1692" s="25">
        <v>21</v>
      </c>
      <c r="J1692" s="14" t="s">
        <v>17</v>
      </c>
    </row>
    <row r="1693" spans="1:10" ht="31.2">
      <c r="A1693" s="8">
        <v>2124205</v>
      </c>
      <c r="B1693" s="8" t="s">
        <v>254</v>
      </c>
      <c r="C1693" s="8" t="s">
        <v>254</v>
      </c>
      <c r="D1693" s="15" t="s">
        <v>3132</v>
      </c>
      <c r="E1693" s="12"/>
      <c r="F1693" s="12"/>
      <c r="G1693" s="24" t="s">
        <v>42</v>
      </c>
      <c r="H1693" s="12"/>
      <c r="I1693" s="8">
        <v>75</v>
      </c>
      <c r="J1693" s="7" t="s">
        <v>11</v>
      </c>
    </row>
    <row r="1694" spans="1:10" ht="46.8">
      <c r="A1694" s="21">
        <v>2143320</v>
      </c>
      <c r="B1694" s="8" t="s">
        <v>254</v>
      </c>
      <c r="C1694" s="8" t="s">
        <v>254</v>
      </c>
      <c r="D1694" s="20" t="s">
        <v>3133</v>
      </c>
      <c r="E1694" s="12"/>
      <c r="F1694" s="22" t="s">
        <v>14</v>
      </c>
      <c r="G1694" s="12"/>
      <c r="H1694" s="12"/>
      <c r="I1694" s="25">
        <v>21</v>
      </c>
      <c r="J1694" s="14" t="s">
        <v>75</v>
      </c>
    </row>
    <row r="1695" spans="1:10" ht="31.2">
      <c r="A1695" s="21">
        <v>2143321</v>
      </c>
      <c r="B1695" s="8" t="s">
        <v>254</v>
      </c>
      <c r="C1695" s="8" t="s">
        <v>254</v>
      </c>
      <c r="D1695" s="20" t="s">
        <v>3134</v>
      </c>
      <c r="E1695" s="12"/>
      <c r="F1695" s="22" t="s">
        <v>14</v>
      </c>
      <c r="G1695" s="12"/>
      <c r="H1695" s="12"/>
      <c r="I1695" s="25">
        <v>21</v>
      </c>
      <c r="J1695" s="14" t="s">
        <v>75</v>
      </c>
    </row>
    <row r="1696" spans="1:10" ht="31.2">
      <c r="A1696" s="21">
        <v>2165745</v>
      </c>
      <c r="B1696" s="8" t="s">
        <v>254</v>
      </c>
      <c r="C1696" s="8" t="s">
        <v>254</v>
      </c>
      <c r="D1696" s="20" t="s">
        <v>286</v>
      </c>
      <c r="E1696" s="12"/>
      <c r="F1696" s="22" t="s">
        <v>14</v>
      </c>
      <c r="G1696" s="12"/>
      <c r="H1696" s="12"/>
      <c r="I1696" s="25">
        <v>21</v>
      </c>
      <c r="J1696" s="14" t="s">
        <v>75</v>
      </c>
    </row>
    <row r="1697" spans="1:10" ht="46.8">
      <c r="A1697" s="21">
        <v>2165768</v>
      </c>
      <c r="B1697" s="8" t="s">
        <v>254</v>
      </c>
      <c r="C1697" s="8" t="s">
        <v>254</v>
      </c>
      <c r="D1697" s="20" t="s">
        <v>3135</v>
      </c>
      <c r="E1697" s="12"/>
      <c r="F1697" s="22" t="s">
        <v>14</v>
      </c>
      <c r="G1697" s="12"/>
      <c r="H1697" s="12"/>
      <c r="I1697" s="25">
        <v>21</v>
      </c>
      <c r="J1697" s="14" t="s">
        <v>75</v>
      </c>
    </row>
    <row r="1698" spans="1:10" ht="46.8">
      <c r="A1698" s="21">
        <v>2165779</v>
      </c>
      <c r="B1698" s="8" t="s">
        <v>254</v>
      </c>
      <c r="C1698" s="8" t="s">
        <v>254</v>
      </c>
      <c r="D1698" s="20" t="s">
        <v>3136</v>
      </c>
      <c r="E1698" s="12"/>
      <c r="F1698" s="22" t="s">
        <v>14</v>
      </c>
      <c r="G1698" s="12"/>
      <c r="H1698" s="12"/>
      <c r="I1698" s="25">
        <v>21</v>
      </c>
      <c r="J1698" s="14" t="s">
        <v>75</v>
      </c>
    </row>
    <row r="1699" spans="1:10" ht="31.2">
      <c r="A1699" s="21">
        <v>2169533</v>
      </c>
      <c r="B1699" s="8" t="s">
        <v>254</v>
      </c>
      <c r="C1699" s="8" t="s">
        <v>254</v>
      </c>
      <c r="D1699" s="15" t="s">
        <v>3137</v>
      </c>
      <c r="E1699" s="12"/>
      <c r="F1699" s="22" t="s">
        <v>14</v>
      </c>
      <c r="G1699" s="27" t="s">
        <v>42</v>
      </c>
      <c r="H1699" s="12"/>
      <c r="I1699" s="25">
        <v>147</v>
      </c>
      <c r="J1699" s="14" t="s">
        <v>11</v>
      </c>
    </row>
    <row r="1700" spans="1:10" ht="31.2">
      <c r="A1700" s="21">
        <v>2169763</v>
      </c>
      <c r="B1700" s="8" t="s">
        <v>254</v>
      </c>
      <c r="C1700" s="8" t="s">
        <v>254</v>
      </c>
      <c r="D1700" s="15" t="s">
        <v>3138</v>
      </c>
      <c r="E1700" s="27" t="s">
        <v>222</v>
      </c>
      <c r="F1700" s="22" t="s">
        <v>14</v>
      </c>
      <c r="G1700" s="27" t="s">
        <v>42</v>
      </c>
      <c r="H1700" s="12"/>
      <c r="I1700" s="25">
        <v>147</v>
      </c>
      <c r="J1700" s="14" t="s">
        <v>11</v>
      </c>
    </row>
    <row r="1701" spans="1:10" ht="31.2">
      <c r="A1701" s="29">
        <v>2169774</v>
      </c>
      <c r="B1701" s="8" t="s">
        <v>254</v>
      </c>
      <c r="C1701" s="8" t="s">
        <v>254</v>
      </c>
      <c r="D1701" s="72" t="s">
        <v>3139</v>
      </c>
      <c r="E1701" s="27" t="s">
        <v>222</v>
      </c>
      <c r="F1701" s="27" t="str">
        <f t="shared" ref="F1701:F1702" si="69">HYPERLINK("https://search.ancestryinstitution.com/search/db.aspx?dbid=2238","Ancestry.com")</f>
        <v>Ancestry.com</v>
      </c>
      <c r="G1701" s="27" t="str">
        <f>HYPERLINK("https://www.familysearch.org/search/collection/2710650","FamilySearch.org")</f>
        <v>FamilySearch.org</v>
      </c>
      <c r="H1701" s="12"/>
      <c r="I1701" s="25">
        <v>147</v>
      </c>
      <c r="J1701" s="14" t="s">
        <v>75</v>
      </c>
    </row>
    <row r="1702" spans="1:10" ht="15.6">
      <c r="A1702" s="29">
        <v>2169790</v>
      </c>
      <c r="B1702" s="8" t="s">
        <v>254</v>
      </c>
      <c r="C1702" s="8" t="s">
        <v>254</v>
      </c>
      <c r="D1702" s="15" t="s">
        <v>3140</v>
      </c>
      <c r="E1702" s="27" t="s">
        <v>222</v>
      </c>
      <c r="F1702" s="27" t="str">
        <f t="shared" si="69"/>
        <v>Ancestry.com</v>
      </c>
      <c r="G1702" s="27" t="str">
        <f>HYPERLINK("https://www.familysearch.org/search/catalog/2729394","FamilySearch.org")</f>
        <v>FamilySearch.org</v>
      </c>
      <c r="H1702" s="12"/>
      <c r="I1702" s="25">
        <v>147</v>
      </c>
      <c r="J1702" s="14" t="s">
        <v>11</v>
      </c>
    </row>
    <row r="1703" spans="1:10" ht="31.2">
      <c r="A1703" s="21">
        <v>2173189</v>
      </c>
      <c r="B1703" s="8" t="s">
        <v>254</v>
      </c>
      <c r="C1703" s="8" t="s">
        <v>254</v>
      </c>
      <c r="D1703" s="15" t="s">
        <v>3141</v>
      </c>
      <c r="E1703" s="12"/>
      <c r="F1703" s="22" t="s">
        <v>14</v>
      </c>
      <c r="G1703" s="22" t="s">
        <v>42</v>
      </c>
      <c r="H1703" s="12"/>
      <c r="I1703" s="25">
        <v>147</v>
      </c>
      <c r="J1703" s="14" t="s">
        <v>11</v>
      </c>
    </row>
    <row r="1704" spans="1:10" ht="46.8">
      <c r="A1704" s="21">
        <v>2173193</v>
      </c>
      <c r="B1704" s="8" t="s">
        <v>254</v>
      </c>
      <c r="C1704" s="8" t="s">
        <v>254</v>
      </c>
      <c r="D1704" s="15" t="s">
        <v>3142</v>
      </c>
      <c r="E1704" s="12"/>
      <c r="F1704" s="22" t="s">
        <v>14</v>
      </c>
      <c r="G1704" s="22" t="s">
        <v>42</v>
      </c>
      <c r="H1704" s="12"/>
      <c r="I1704" s="25">
        <v>147</v>
      </c>
      <c r="J1704" s="14" t="s">
        <v>2856</v>
      </c>
    </row>
    <row r="1705" spans="1:10" ht="46.8">
      <c r="A1705" s="21">
        <v>2209129</v>
      </c>
      <c r="B1705" s="8" t="s">
        <v>254</v>
      </c>
      <c r="C1705" s="8" t="s">
        <v>254</v>
      </c>
      <c r="D1705" s="20" t="s">
        <v>3143</v>
      </c>
      <c r="E1705" s="12"/>
      <c r="F1705" s="22" t="s">
        <v>14</v>
      </c>
      <c r="G1705" s="12"/>
      <c r="H1705" s="12"/>
      <c r="I1705" s="25">
        <v>21</v>
      </c>
      <c r="J1705" s="14" t="s">
        <v>75</v>
      </c>
    </row>
    <row r="1706" spans="1:10" ht="46.8">
      <c r="A1706" s="21">
        <v>2209168</v>
      </c>
      <c r="B1706" s="8" t="s">
        <v>254</v>
      </c>
      <c r="C1706" s="8" t="s">
        <v>254</v>
      </c>
      <c r="D1706" s="20" t="s">
        <v>3144</v>
      </c>
      <c r="E1706" s="12"/>
      <c r="F1706" s="22" t="s">
        <v>14</v>
      </c>
      <c r="G1706" s="12"/>
      <c r="H1706" s="12"/>
      <c r="I1706" s="25">
        <v>21</v>
      </c>
      <c r="J1706" s="14" t="s">
        <v>75</v>
      </c>
    </row>
    <row r="1707" spans="1:10" ht="46.8">
      <c r="A1707" s="21">
        <v>2209704</v>
      </c>
      <c r="B1707" s="8" t="s">
        <v>254</v>
      </c>
      <c r="C1707" s="8" t="s">
        <v>254</v>
      </c>
      <c r="D1707" s="20" t="s">
        <v>3145</v>
      </c>
      <c r="E1707" s="12"/>
      <c r="F1707" s="22" t="s">
        <v>14</v>
      </c>
      <c r="G1707" s="12"/>
      <c r="H1707" s="12"/>
      <c r="I1707" s="25">
        <v>21</v>
      </c>
      <c r="J1707" s="14" t="s">
        <v>75</v>
      </c>
    </row>
    <row r="1708" spans="1:10" ht="46.8">
      <c r="A1708" s="8">
        <v>2216729</v>
      </c>
      <c r="B1708" s="8" t="s">
        <v>254</v>
      </c>
      <c r="C1708" s="8" t="s">
        <v>254</v>
      </c>
      <c r="D1708" s="28" t="s">
        <v>3146</v>
      </c>
      <c r="E1708" s="12"/>
      <c r="F1708" s="12"/>
      <c r="G1708" s="26" t="s">
        <v>14</v>
      </c>
      <c r="H1708" s="12"/>
      <c r="I1708" s="8">
        <v>21</v>
      </c>
      <c r="J1708" s="7" t="s">
        <v>17</v>
      </c>
    </row>
    <row r="1709" spans="1:10" ht="31.2">
      <c r="A1709" s="21">
        <v>2216867</v>
      </c>
      <c r="B1709" s="8" t="s">
        <v>254</v>
      </c>
      <c r="C1709" s="8" t="s">
        <v>254</v>
      </c>
      <c r="D1709" s="28" t="s">
        <v>3147</v>
      </c>
      <c r="E1709" s="12"/>
      <c r="F1709" s="22" t="s">
        <v>14</v>
      </c>
      <c r="G1709" s="12"/>
      <c r="H1709" s="12"/>
      <c r="I1709" s="25">
        <v>21</v>
      </c>
      <c r="J1709" s="14" t="s">
        <v>17</v>
      </c>
    </row>
    <row r="1710" spans="1:10" ht="46.8">
      <c r="A1710" s="21">
        <v>2217062</v>
      </c>
      <c r="B1710" s="8" t="s">
        <v>254</v>
      </c>
      <c r="C1710" s="8" t="s">
        <v>254</v>
      </c>
      <c r="D1710" s="28" t="s">
        <v>3148</v>
      </c>
      <c r="E1710" s="12"/>
      <c r="F1710" s="22" t="s">
        <v>14</v>
      </c>
      <c r="G1710" s="12"/>
      <c r="H1710" s="12"/>
      <c r="I1710" s="25">
        <v>21</v>
      </c>
      <c r="J1710" s="14" t="s">
        <v>17</v>
      </c>
    </row>
    <row r="1711" spans="1:10" ht="46.8">
      <c r="A1711" s="21">
        <v>2217064</v>
      </c>
      <c r="B1711" s="8" t="s">
        <v>254</v>
      </c>
      <c r="C1711" s="8" t="s">
        <v>254</v>
      </c>
      <c r="D1711" s="28" t="s">
        <v>3149</v>
      </c>
      <c r="E1711" s="12"/>
      <c r="F1711" s="22" t="s">
        <v>14</v>
      </c>
      <c r="G1711" s="12"/>
      <c r="H1711" s="12"/>
      <c r="I1711" s="25">
        <v>21</v>
      </c>
      <c r="J1711" s="14" t="s">
        <v>11</v>
      </c>
    </row>
    <row r="1712" spans="1:10" ht="46.8">
      <c r="A1712" s="21">
        <v>2217068</v>
      </c>
      <c r="B1712" s="8" t="s">
        <v>254</v>
      </c>
      <c r="C1712" s="8" t="s">
        <v>254</v>
      </c>
      <c r="D1712" s="28" t="s">
        <v>3150</v>
      </c>
      <c r="E1712" s="12"/>
      <c r="F1712" s="22" t="s">
        <v>14</v>
      </c>
      <c r="G1712" s="12"/>
      <c r="H1712" s="12"/>
      <c r="I1712" s="25">
        <v>21</v>
      </c>
      <c r="J1712" s="14" t="s">
        <v>11</v>
      </c>
    </row>
    <row r="1713" spans="1:10" ht="46.8">
      <c r="A1713" s="21">
        <v>2228501</v>
      </c>
      <c r="B1713" s="8" t="s">
        <v>254</v>
      </c>
      <c r="C1713" s="8" t="s">
        <v>254</v>
      </c>
      <c r="D1713" s="20" t="s">
        <v>3151</v>
      </c>
      <c r="E1713" s="12"/>
      <c r="F1713" s="22" t="s">
        <v>14</v>
      </c>
      <c r="G1713" s="12"/>
      <c r="H1713" s="12"/>
      <c r="I1713" s="25">
        <v>21</v>
      </c>
      <c r="J1713" s="14" t="s">
        <v>75</v>
      </c>
    </row>
    <row r="1714" spans="1:10" ht="31.2">
      <c r="A1714" s="21">
        <v>2240930</v>
      </c>
      <c r="B1714" s="8" t="s">
        <v>254</v>
      </c>
      <c r="C1714" s="8" t="s">
        <v>254</v>
      </c>
      <c r="D1714" s="20" t="s">
        <v>3152</v>
      </c>
      <c r="E1714" s="12"/>
      <c r="F1714" s="22" t="s">
        <v>14</v>
      </c>
      <c r="G1714" s="12"/>
      <c r="H1714" s="12"/>
      <c r="I1714" s="25">
        <v>21</v>
      </c>
      <c r="J1714" s="14" t="s">
        <v>75</v>
      </c>
    </row>
    <row r="1715" spans="1:10" ht="31.2">
      <c r="A1715" s="21">
        <v>2240932</v>
      </c>
      <c r="B1715" s="8" t="s">
        <v>254</v>
      </c>
      <c r="C1715" s="8" t="s">
        <v>254</v>
      </c>
      <c r="D1715" s="20" t="s">
        <v>3153</v>
      </c>
      <c r="E1715" s="12"/>
      <c r="F1715" s="22" t="s">
        <v>14</v>
      </c>
      <c r="G1715" s="12"/>
      <c r="H1715" s="12"/>
      <c r="I1715" s="25">
        <v>21</v>
      </c>
      <c r="J1715" s="14" t="s">
        <v>75</v>
      </c>
    </row>
    <row r="1716" spans="1:10" ht="31.2">
      <c r="A1716" s="21">
        <v>2240933</v>
      </c>
      <c r="B1716" s="8" t="s">
        <v>254</v>
      </c>
      <c r="C1716" s="8" t="s">
        <v>254</v>
      </c>
      <c r="D1716" s="20" t="s">
        <v>3154</v>
      </c>
      <c r="E1716" s="12"/>
      <c r="F1716" s="22" t="s">
        <v>14</v>
      </c>
      <c r="G1716" s="12"/>
      <c r="H1716" s="12"/>
      <c r="I1716" s="25">
        <v>21</v>
      </c>
      <c r="J1716" s="14" t="s">
        <v>75</v>
      </c>
    </row>
    <row r="1717" spans="1:10" ht="46.8">
      <c r="A1717" s="21">
        <v>2251410</v>
      </c>
      <c r="B1717" s="8" t="s">
        <v>254</v>
      </c>
      <c r="C1717" s="8" t="s">
        <v>254</v>
      </c>
      <c r="D1717" s="20" t="s">
        <v>3155</v>
      </c>
      <c r="E1717" s="12"/>
      <c r="F1717" s="22" t="s">
        <v>14</v>
      </c>
      <c r="G1717" s="12"/>
      <c r="H1717" s="12"/>
      <c r="I1717" s="25">
        <v>21</v>
      </c>
      <c r="J1717" s="14" t="s">
        <v>75</v>
      </c>
    </row>
    <row r="1718" spans="1:10" ht="15.6">
      <c r="A1718" s="8">
        <v>2252274</v>
      </c>
      <c r="B1718" s="8" t="s">
        <v>254</v>
      </c>
      <c r="C1718" s="8" t="s">
        <v>254</v>
      </c>
      <c r="D1718" s="45" t="str">
        <f>HYPERLINK("https://catalog.archives.gov/search?q=*:*&amp;f.ancestorNaIds=2252274&amp;sort=naIdSort%20asc","Serial Register Books (Alaska), 1895-1983")</f>
        <v>Serial Register Books (Alaska), 1895-1983</v>
      </c>
      <c r="E1718" s="12"/>
      <c r="F1718" s="12"/>
      <c r="G1718" s="26" t="str">
        <f>HYPERLINK("https://www.familysearch.org/search/catalog/2835350","FamilySearch.org")</f>
        <v>FamilySearch.org</v>
      </c>
      <c r="H1718" s="12"/>
      <c r="I1718" s="8">
        <v>49</v>
      </c>
      <c r="J1718" s="7" t="s">
        <v>17</v>
      </c>
    </row>
    <row r="1719" spans="1:10" ht="46.8">
      <c r="A1719" s="21">
        <v>2261241</v>
      </c>
      <c r="B1719" s="8" t="s">
        <v>254</v>
      </c>
      <c r="C1719" s="8" t="s">
        <v>254</v>
      </c>
      <c r="D1719" s="20" t="s">
        <v>3156</v>
      </c>
      <c r="E1719" s="12"/>
      <c r="F1719" s="22" t="s">
        <v>14</v>
      </c>
      <c r="G1719" s="12"/>
      <c r="H1719" s="12"/>
      <c r="I1719" s="25">
        <v>21</v>
      </c>
      <c r="J1719" s="14" t="s">
        <v>75</v>
      </c>
    </row>
    <row r="1720" spans="1:10" ht="46.8">
      <c r="A1720" s="21">
        <v>2285195</v>
      </c>
      <c r="B1720" s="8" t="s">
        <v>254</v>
      </c>
      <c r="C1720" s="8" t="s">
        <v>254</v>
      </c>
      <c r="D1720" s="20" t="s">
        <v>3157</v>
      </c>
      <c r="E1720" s="12"/>
      <c r="F1720" s="22" t="s">
        <v>14</v>
      </c>
      <c r="G1720" s="12"/>
      <c r="H1720" s="12"/>
      <c r="I1720" s="25">
        <v>21</v>
      </c>
      <c r="J1720" s="14" t="s">
        <v>75</v>
      </c>
    </row>
    <row r="1721" spans="1:10" ht="46.8">
      <c r="A1721" s="21">
        <v>2285201</v>
      </c>
      <c r="B1721" s="8" t="s">
        <v>254</v>
      </c>
      <c r="C1721" s="8" t="s">
        <v>254</v>
      </c>
      <c r="D1721" s="28" t="s">
        <v>3158</v>
      </c>
      <c r="E1721" s="12"/>
      <c r="F1721" s="22" t="s">
        <v>14</v>
      </c>
      <c r="G1721" s="12"/>
      <c r="H1721" s="12"/>
      <c r="I1721" s="25">
        <v>21</v>
      </c>
      <c r="J1721" s="14" t="s">
        <v>17</v>
      </c>
    </row>
    <row r="1722" spans="1:10" ht="46.8">
      <c r="A1722" s="21">
        <v>2292803</v>
      </c>
      <c r="B1722" s="8" t="s">
        <v>254</v>
      </c>
      <c r="C1722" s="8" t="s">
        <v>254</v>
      </c>
      <c r="D1722" s="28" t="s">
        <v>3159</v>
      </c>
      <c r="E1722" s="12"/>
      <c r="F1722" s="22" t="s">
        <v>14</v>
      </c>
      <c r="G1722" s="12"/>
      <c r="H1722" s="12"/>
      <c r="I1722" s="25">
        <v>21</v>
      </c>
      <c r="J1722" s="14" t="s">
        <v>75</v>
      </c>
    </row>
    <row r="1723" spans="1:10" ht="46.8">
      <c r="A1723" s="21">
        <v>2363802</v>
      </c>
      <c r="B1723" s="8" t="s">
        <v>254</v>
      </c>
      <c r="C1723" s="8" t="s">
        <v>254</v>
      </c>
      <c r="D1723" s="20" t="s">
        <v>3160</v>
      </c>
      <c r="E1723" s="12"/>
      <c r="F1723" s="22" t="s">
        <v>14</v>
      </c>
      <c r="G1723" s="12"/>
      <c r="H1723" s="12"/>
      <c r="I1723" s="25">
        <v>21</v>
      </c>
      <c r="J1723" s="14" t="s">
        <v>75</v>
      </c>
    </row>
    <row r="1724" spans="1:10" ht="46.8">
      <c r="A1724" s="21">
        <v>2385487</v>
      </c>
      <c r="B1724" s="8" t="s">
        <v>254</v>
      </c>
      <c r="C1724" s="8" t="s">
        <v>254</v>
      </c>
      <c r="D1724" s="20" t="s">
        <v>3161</v>
      </c>
      <c r="E1724" s="12"/>
      <c r="F1724" s="22" t="s">
        <v>14</v>
      </c>
      <c r="G1724" s="12"/>
      <c r="H1724" s="12"/>
      <c r="I1724" s="25">
        <v>21</v>
      </c>
      <c r="J1724" s="14" t="s">
        <v>75</v>
      </c>
    </row>
    <row r="1725" spans="1:10" ht="46.8">
      <c r="A1725" s="21">
        <v>2385488</v>
      </c>
      <c r="B1725" s="8" t="s">
        <v>254</v>
      </c>
      <c r="C1725" s="8" t="s">
        <v>254</v>
      </c>
      <c r="D1725" s="20" t="s">
        <v>3162</v>
      </c>
      <c r="E1725" s="12"/>
      <c r="F1725" s="22" t="s">
        <v>14</v>
      </c>
      <c r="G1725" s="12"/>
      <c r="H1725" s="12"/>
      <c r="I1725" s="25">
        <v>21</v>
      </c>
      <c r="J1725" s="14" t="s">
        <v>75</v>
      </c>
    </row>
    <row r="1726" spans="1:10" ht="46.8">
      <c r="A1726" s="21">
        <v>2385489</v>
      </c>
      <c r="B1726" s="8" t="s">
        <v>254</v>
      </c>
      <c r="C1726" s="8" t="s">
        <v>254</v>
      </c>
      <c r="D1726" s="20" t="s">
        <v>3163</v>
      </c>
      <c r="E1726" s="12"/>
      <c r="F1726" s="22" t="s">
        <v>14</v>
      </c>
      <c r="G1726" s="12"/>
      <c r="H1726" s="12"/>
      <c r="I1726" s="25">
        <v>21</v>
      </c>
      <c r="J1726" s="14" t="s">
        <v>75</v>
      </c>
    </row>
    <row r="1727" spans="1:10" ht="46.8">
      <c r="A1727" s="21">
        <v>2385492</v>
      </c>
      <c r="B1727" s="8" t="s">
        <v>254</v>
      </c>
      <c r="C1727" s="8" t="s">
        <v>254</v>
      </c>
      <c r="D1727" s="28" t="s">
        <v>3164</v>
      </c>
      <c r="E1727" s="12"/>
      <c r="F1727" s="22" t="s">
        <v>14</v>
      </c>
      <c r="G1727" s="12"/>
      <c r="H1727" s="12"/>
      <c r="I1727" s="25">
        <v>21</v>
      </c>
      <c r="J1727" s="14" t="s">
        <v>11</v>
      </c>
    </row>
    <row r="1728" spans="1:10" ht="46.8">
      <c r="A1728" s="21">
        <v>2385493</v>
      </c>
      <c r="B1728" s="8" t="s">
        <v>254</v>
      </c>
      <c r="C1728" s="8" t="s">
        <v>254</v>
      </c>
      <c r="D1728" s="28" t="s">
        <v>3165</v>
      </c>
      <c r="E1728" s="12"/>
      <c r="F1728" s="22" t="s">
        <v>14</v>
      </c>
      <c r="G1728" s="12"/>
      <c r="H1728" s="12"/>
      <c r="I1728" s="25">
        <v>21</v>
      </c>
      <c r="J1728" s="14" t="s">
        <v>11</v>
      </c>
    </row>
    <row r="1729" spans="1:10" ht="46.8">
      <c r="A1729" s="21">
        <v>2387434</v>
      </c>
      <c r="B1729" s="8" t="s">
        <v>254</v>
      </c>
      <c r="C1729" s="8" t="s">
        <v>254</v>
      </c>
      <c r="D1729" s="20" t="s">
        <v>3166</v>
      </c>
      <c r="E1729" s="12"/>
      <c r="F1729" s="22" t="s">
        <v>14</v>
      </c>
      <c r="G1729" s="12"/>
      <c r="H1729" s="12"/>
      <c r="I1729" s="25">
        <v>21</v>
      </c>
      <c r="J1729" s="14" t="s">
        <v>75</v>
      </c>
    </row>
    <row r="1730" spans="1:10" ht="46.8">
      <c r="A1730" s="21">
        <v>2387436</v>
      </c>
      <c r="B1730" s="8" t="s">
        <v>254</v>
      </c>
      <c r="C1730" s="8" t="s">
        <v>254</v>
      </c>
      <c r="D1730" s="20" t="s">
        <v>3167</v>
      </c>
      <c r="E1730" s="12"/>
      <c r="F1730" s="22" t="s">
        <v>14</v>
      </c>
      <c r="G1730" s="12"/>
      <c r="H1730" s="12"/>
      <c r="I1730" s="25">
        <v>21</v>
      </c>
      <c r="J1730" s="14" t="s">
        <v>75</v>
      </c>
    </row>
    <row r="1731" spans="1:10" ht="62.4">
      <c r="A1731" s="8">
        <v>2387449</v>
      </c>
      <c r="B1731" s="8" t="s">
        <v>254</v>
      </c>
      <c r="C1731" s="8" t="s">
        <v>254</v>
      </c>
      <c r="D1731" s="30" t="s">
        <v>3168</v>
      </c>
      <c r="E1731" s="12"/>
      <c r="F1731" s="12"/>
      <c r="G1731" s="12"/>
      <c r="H1731" s="51" t="str">
        <f>HYPERLINK("https://fraser.stlouisfed.org/archival/5744#577897","Federal Reserve Bank of St. Louis")</f>
        <v>Federal Reserve Bank of St. Louis</v>
      </c>
      <c r="I1731" s="8">
        <v>34</v>
      </c>
      <c r="J1731" s="7" t="s">
        <v>75</v>
      </c>
    </row>
    <row r="1732" spans="1:10" ht="46.8">
      <c r="A1732" s="21">
        <v>2387451</v>
      </c>
      <c r="B1732" s="8" t="s">
        <v>254</v>
      </c>
      <c r="C1732" s="8" t="s">
        <v>254</v>
      </c>
      <c r="D1732" s="20" t="s">
        <v>3169</v>
      </c>
      <c r="E1732" s="12"/>
      <c r="F1732" s="22" t="s">
        <v>14</v>
      </c>
      <c r="G1732" s="12"/>
      <c r="H1732" s="12"/>
      <c r="I1732" s="25">
        <v>21</v>
      </c>
      <c r="J1732" s="14" t="s">
        <v>75</v>
      </c>
    </row>
    <row r="1733" spans="1:10" ht="46.8">
      <c r="A1733" s="21">
        <v>2387454</v>
      </c>
      <c r="B1733" s="8" t="s">
        <v>254</v>
      </c>
      <c r="C1733" s="8" t="s">
        <v>254</v>
      </c>
      <c r="D1733" s="20" t="s">
        <v>3170</v>
      </c>
      <c r="E1733" s="12"/>
      <c r="F1733" s="22" t="s">
        <v>14</v>
      </c>
      <c r="G1733" s="12"/>
      <c r="H1733" s="12"/>
      <c r="I1733" s="25">
        <v>21</v>
      </c>
      <c r="J1733" s="14" t="s">
        <v>75</v>
      </c>
    </row>
    <row r="1734" spans="1:10" ht="46.8">
      <c r="A1734" s="21">
        <v>2387493</v>
      </c>
      <c r="B1734" s="8" t="s">
        <v>254</v>
      </c>
      <c r="C1734" s="8" t="s">
        <v>254</v>
      </c>
      <c r="D1734" s="20" t="s">
        <v>3171</v>
      </c>
      <c r="E1734" s="12"/>
      <c r="F1734" s="22" t="s">
        <v>14</v>
      </c>
      <c r="G1734" s="12"/>
      <c r="H1734" s="12"/>
      <c r="I1734" s="25">
        <v>21</v>
      </c>
      <c r="J1734" s="14" t="s">
        <v>75</v>
      </c>
    </row>
    <row r="1735" spans="1:10" ht="46.8">
      <c r="A1735" s="21">
        <v>2387496</v>
      </c>
      <c r="B1735" s="8" t="s">
        <v>254</v>
      </c>
      <c r="C1735" s="8" t="s">
        <v>254</v>
      </c>
      <c r="D1735" s="20" t="s">
        <v>3172</v>
      </c>
      <c r="E1735" s="12"/>
      <c r="F1735" s="22" t="s">
        <v>14</v>
      </c>
      <c r="G1735" s="12"/>
      <c r="H1735" s="12"/>
      <c r="I1735" s="25">
        <v>21</v>
      </c>
      <c r="J1735" s="14" t="s">
        <v>75</v>
      </c>
    </row>
    <row r="1736" spans="1:10" ht="46.8">
      <c r="A1736" s="21">
        <v>2406685</v>
      </c>
      <c r="B1736" s="8" t="s">
        <v>254</v>
      </c>
      <c r="C1736" s="8" t="s">
        <v>254</v>
      </c>
      <c r="D1736" s="41" t="str">
        <f>HYPERLINK("https://catalog.archives.gov/search?q=*:*&amp;f.ancestorNaIds=2406685&amp;sort=naIdSort%20asc","Declarations of Intention for Citizenship, Tennessee (Nashville Division of the Middle District), 1914 - 1987")</f>
        <v>Declarations of Intention for Citizenship, Tennessee (Nashville Division of the Middle District), 1914 - 1987</v>
      </c>
      <c r="E1736" s="12"/>
      <c r="F1736" s="22" t="s">
        <v>14</v>
      </c>
      <c r="G1736" s="12"/>
      <c r="H1736" s="12"/>
      <c r="I1736" s="25">
        <v>21</v>
      </c>
      <c r="J1736" s="14" t="s">
        <v>17</v>
      </c>
    </row>
    <row r="1737" spans="1:10" ht="46.8">
      <c r="A1737" s="21">
        <v>2435806</v>
      </c>
      <c r="B1737" s="8" t="s">
        <v>254</v>
      </c>
      <c r="C1737" s="8" t="s">
        <v>254</v>
      </c>
      <c r="D1737" s="28" t="s">
        <v>3173</v>
      </c>
      <c r="E1737" s="12"/>
      <c r="F1737" s="22" t="s">
        <v>14</v>
      </c>
      <c r="G1737" s="12"/>
      <c r="H1737" s="12"/>
      <c r="I1737" s="25">
        <v>21</v>
      </c>
      <c r="J1737" s="14" t="s">
        <v>17</v>
      </c>
    </row>
    <row r="1738" spans="1:10" ht="46.8">
      <c r="A1738" s="21">
        <v>2435807</v>
      </c>
      <c r="B1738" s="8" t="s">
        <v>254</v>
      </c>
      <c r="C1738" s="8" t="s">
        <v>254</v>
      </c>
      <c r="D1738" s="20" t="s">
        <v>3174</v>
      </c>
      <c r="E1738" s="12"/>
      <c r="F1738" s="22" t="s">
        <v>14</v>
      </c>
      <c r="G1738" s="12"/>
      <c r="H1738" s="12"/>
      <c r="I1738" s="25">
        <v>21</v>
      </c>
      <c r="J1738" s="14" t="s">
        <v>75</v>
      </c>
    </row>
    <row r="1739" spans="1:10" ht="46.8">
      <c r="A1739" s="21">
        <v>2435808</v>
      </c>
      <c r="B1739" s="8" t="s">
        <v>254</v>
      </c>
      <c r="C1739" s="8" t="s">
        <v>254</v>
      </c>
      <c r="D1739" s="28" t="s">
        <v>3175</v>
      </c>
      <c r="E1739" s="12"/>
      <c r="F1739" s="22" t="s">
        <v>14</v>
      </c>
      <c r="G1739" s="12"/>
      <c r="H1739" s="12"/>
      <c r="I1739" s="25">
        <v>21</v>
      </c>
      <c r="J1739" s="14" t="s">
        <v>17</v>
      </c>
    </row>
    <row r="1740" spans="1:10" ht="46.8">
      <c r="A1740" s="21">
        <v>2435810</v>
      </c>
      <c r="B1740" s="8" t="s">
        <v>254</v>
      </c>
      <c r="C1740" s="8" t="s">
        <v>254</v>
      </c>
      <c r="D1740" s="28" t="s">
        <v>3176</v>
      </c>
      <c r="E1740" s="12"/>
      <c r="F1740" s="22" t="s">
        <v>14</v>
      </c>
      <c r="G1740" s="12"/>
      <c r="H1740" s="12"/>
      <c r="I1740" s="25">
        <v>21</v>
      </c>
      <c r="J1740" s="14" t="s">
        <v>17</v>
      </c>
    </row>
    <row r="1741" spans="1:10" ht="46.8">
      <c r="A1741" s="21">
        <v>2435812</v>
      </c>
      <c r="B1741" s="8" t="s">
        <v>254</v>
      </c>
      <c r="C1741" s="8" t="s">
        <v>254</v>
      </c>
      <c r="D1741" s="28" t="s">
        <v>3177</v>
      </c>
      <c r="E1741" s="12"/>
      <c r="F1741" s="22" t="s">
        <v>14</v>
      </c>
      <c r="G1741" s="12"/>
      <c r="H1741" s="12"/>
      <c r="I1741" s="25">
        <v>21</v>
      </c>
      <c r="J1741" s="14" t="s">
        <v>11</v>
      </c>
    </row>
    <row r="1742" spans="1:10" ht="46.8">
      <c r="A1742" s="21">
        <v>2439851</v>
      </c>
      <c r="B1742" s="8" t="s">
        <v>254</v>
      </c>
      <c r="C1742" s="8" t="s">
        <v>254</v>
      </c>
      <c r="D1742" s="28" t="s">
        <v>3178</v>
      </c>
      <c r="E1742" s="12"/>
      <c r="F1742" s="22" t="s">
        <v>14</v>
      </c>
      <c r="G1742" s="12"/>
      <c r="H1742" s="12"/>
      <c r="I1742" s="25">
        <v>21</v>
      </c>
      <c r="J1742" s="14" t="s">
        <v>11</v>
      </c>
    </row>
    <row r="1743" spans="1:10" ht="31.2">
      <c r="A1743" s="8">
        <v>2439916</v>
      </c>
      <c r="B1743" s="8" t="s">
        <v>254</v>
      </c>
      <c r="C1743" s="8" t="s">
        <v>254</v>
      </c>
      <c r="D1743" s="30" t="s">
        <v>3179</v>
      </c>
      <c r="E1743" s="12"/>
      <c r="F1743" s="12"/>
      <c r="G1743" s="26" t="str">
        <f>HYPERLINK("https://www.familysearch.org/search/catalog/2827526","FamilySearch.org")</f>
        <v>FamilySearch.org</v>
      </c>
      <c r="H1743" s="12"/>
      <c r="I1743" s="8">
        <v>36</v>
      </c>
      <c r="J1743" s="7" t="s">
        <v>75</v>
      </c>
    </row>
    <row r="1744" spans="1:10" ht="31.2">
      <c r="A1744" s="8">
        <v>2505534</v>
      </c>
      <c r="B1744" s="8" t="s">
        <v>254</v>
      </c>
      <c r="C1744" s="8" t="s">
        <v>254</v>
      </c>
      <c r="D1744" s="30" t="s">
        <v>3180</v>
      </c>
      <c r="E1744" s="12"/>
      <c r="F1744" s="12"/>
      <c r="G1744" s="26" t="str">
        <f>HYPERLINK("https://www.familysearch.org/search/catalog/3273150","FamilySearch.org")</f>
        <v>FamilySearch.org</v>
      </c>
      <c r="H1744" s="12"/>
      <c r="I1744" s="8">
        <v>21</v>
      </c>
      <c r="J1744" s="7" t="s">
        <v>75</v>
      </c>
    </row>
    <row r="1745" spans="1:10" ht="31.2">
      <c r="A1745" s="8">
        <v>2505536</v>
      </c>
      <c r="B1745" s="8" t="s">
        <v>254</v>
      </c>
      <c r="C1745" s="8" t="s">
        <v>254</v>
      </c>
      <c r="D1745" s="30" t="s">
        <v>3181</v>
      </c>
      <c r="E1745" s="12"/>
      <c r="F1745" s="12"/>
      <c r="G1745" s="26" t="str">
        <f t="shared" ref="G1745:G1747" si="70">HYPERLINK("https://www.familysearch.org/search/catalog/2748741","FamilySearch.org")</f>
        <v>FamilySearch.org</v>
      </c>
      <c r="H1745" s="12"/>
      <c r="I1745" s="8">
        <v>21</v>
      </c>
      <c r="J1745" s="7" t="s">
        <v>75</v>
      </c>
    </row>
    <row r="1746" spans="1:10" ht="31.2">
      <c r="A1746" s="8">
        <v>2505537</v>
      </c>
      <c r="B1746" s="8" t="s">
        <v>254</v>
      </c>
      <c r="C1746" s="8" t="s">
        <v>254</v>
      </c>
      <c r="D1746" s="30" t="s">
        <v>3182</v>
      </c>
      <c r="E1746" s="12"/>
      <c r="F1746" s="12"/>
      <c r="G1746" s="26" t="str">
        <f t="shared" si="70"/>
        <v>FamilySearch.org</v>
      </c>
      <c r="H1746" s="12"/>
      <c r="I1746" s="8">
        <v>21</v>
      </c>
      <c r="J1746" s="7" t="s">
        <v>75</v>
      </c>
    </row>
    <row r="1747" spans="1:10" ht="31.2">
      <c r="A1747" s="8">
        <v>2505539</v>
      </c>
      <c r="B1747" s="8" t="s">
        <v>254</v>
      </c>
      <c r="C1747" s="8" t="s">
        <v>254</v>
      </c>
      <c r="D1747" s="30" t="s">
        <v>3183</v>
      </c>
      <c r="E1747" s="12"/>
      <c r="F1747" s="12"/>
      <c r="G1747" s="26" t="str">
        <f t="shared" si="70"/>
        <v>FamilySearch.org</v>
      </c>
      <c r="H1747" s="12"/>
      <c r="I1747" s="8">
        <v>21</v>
      </c>
      <c r="J1747" s="7" t="s">
        <v>75</v>
      </c>
    </row>
    <row r="1748" spans="1:10" ht="46.8">
      <c r="A1748" s="21">
        <v>2517175</v>
      </c>
      <c r="B1748" s="8" t="s">
        <v>254</v>
      </c>
      <c r="C1748" s="8" t="s">
        <v>254</v>
      </c>
      <c r="D1748" s="41" t="str">
        <f>HYPERLINK("https://catalog.archives.gov/search?q=*:*&amp;f.ancestorNaIds=2517175&amp;sort=naIdSort%20asc","Declarations of Intention for Citizenship, Tennessee (Southern (Chattanooga) Division of the Eastern District), 1907 - 1957")</f>
        <v>Declarations of Intention for Citizenship, Tennessee (Southern (Chattanooga) Division of the Eastern District), 1907 - 1957</v>
      </c>
      <c r="E1748" s="12"/>
      <c r="F1748" s="22" t="s">
        <v>14</v>
      </c>
      <c r="G1748" s="12"/>
      <c r="H1748" s="12"/>
      <c r="I1748" s="25">
        <v>21</v>
      </c>
      <c r="J1748" s="14" t="s">
        <v>17</v>
      </c>
    </row>
    <row r="1749" spans="1:10" ht="46.8">
      <c r="A1749" s="21">
        <v>2517183</v>
      </c>
      <c r="B1749" s="8" t="s">
        <v>254</v>
      </c>
      <c r="C1749" s="8" t="s">
        <v>254</v>
      </c>
      <c r="D1749" s="15" t="s">
        <v>3184</v>
      </c>
      <c r="E1749" s="12"/>
      <c r="F1749" s="22" t="s">
        <v>14</v>
      </c>
      <c r="G1749" s="12"/>
      <c r="H1749" s="12"/>
      <c r="I1749" s="25">
        <v>21</v>
      </c>
      <c r="J1749" s="14" t="s">
        <v>17</v>
      </c>
    </row>
    <row r="1750" spans="1:10" ht="46.8">
      <c r="A1750" s="21">
        <v>2517187</v>
      </c>
      <c r="B1750" s="8" t="s">
        <v>254</v>
      </c>
      <c r="C1750" s="8" t="s">
        <v>254</v>
      </c>
      <c r="D1750" s="41" t="str">
        <f>HYPERLINK("https://catalog.archives.gov/search?q=*:*&amp;f.ancestorNaIds=2517187&amp;sort=naIdSort%20asc","Declarations of Intention for Citizenship, Tennessee (Northern (Knoxville) Division of the Eastern District), 1929 - 1988")</f>
        <v>Declarations of Intention for Citizenship, Tennessee (Northern (Knoxville) Division of the Eastern District), 1929 - 1988</v>
      </c>
      <c r="E1750" s="12"/>
      <c r="F1750" s="22" t="s">
        <v>14</v>
      </c>
      <c r="G1750" s="12"/>
      <c r="H1750" s="12"/>
      <c r="I1750" s="25">
        <v>21</v>
      </c>
      <c r="J1750" s="14" t="s">
        <v>17</v>
      </c>
    </row>
    <row r="1751" spans="1:10" ht="46.8">
      <c r="A1751" s="21">
        <v>2517297</v>
      </c>
      <c r="B1751" s="8" t="s">
        <v>254</v>
      </c>
      <c r="C1751" s="8" t="s">
        <v>254</v>
      </c>
      <c r="D1751" s="20" t="s">
        <v>3185</v>
      </c>
      <c r="E1751" s="12"/>
      <c r="F1751" s="22" t="s">
        <v>14</v>
      </c>
      <c r="G1751" s="12"/>
      <c r="H1751" s="12"/>
      <c r="I1751" s="25">
        <v>21</v>
      </c>
      <c r="J1751" s="14" t="s">
        <v>75</v>
      </c>
    </row>
    <row r="1752" spans="1:10" ht="46.8">
      <c r="A1752" s="21">
        <v>2517299</v>
      </c>
      <c r="B1752" s="8" t="s">
        <v>254</v>
      </c>
      <c r="C1752" s="8" t="s">
        <v>254</v>
      </c>
      <c r="D1752" s="41" t="str">
        <f>HYPERLINK("https://catalog.archives.gov/search?q=*:*&amp;f.ancestorNaIds=2517299&amp;sort=naIdSort%20asc","Declarations of Intention for Citizenship, Tennessee (Eastern (Jackson) Division of the Western District), 1909 - 1942")</f>
        <v>Declarations of Intention for Citizenship, Tennessee (Eastern (Jackson) Division of the Western District), 1909 - 1942</v>
      </c>
      <c r="E1752" s="12"/>
      <c r="F1752" s="22" t="s">
        <v>14</v>
      </c>
      <c r="G1752" s="12"/>
      <c r="H1752" s="12"/>
      <c r="I1752" s="25">
        <v>21</v>
      </c>
      <c r="J1752" s="14" t="s">
        <v>11</v>
      </c>
    </row>
    <row r="1753" spans="1:10" ht="46.8">
      <c r="A1753" s="21">
        <v>2521093</v>
      </c>
      <c r="B1753" s="8" t="s">
        <v>254</v>
      </c>
      <c r="C1753" s="8" t="s">
        <v>254</v>
      </c>
      <c r="D1753" s="20" t="s">
        <v>3186</v>
      </c>
      <c r="E1753" s="12"/>
      <c r="F1753" s="22" t="s">
        <v>14</v>
      </c>
      <c r="G1753" s="12"/>
      <c r="H1753" s="12"/>
      <c r="I1753" s="25">
        <v>21</v>
      </c>
      <c r="J1753" s="14" t="s">
        <v>75</v>
      </c>
    </row>
    <row r="1754" spans="1:10" ht="46.8">
      <c r="A1754" s="21">
        <v>2521156</v>
      </c>
      <c r="B1754" s="8" t="s">
        <v>254</v>
      </c>
      <c r="C1754" s="8" t="s">
        <v>254</v>
      </c>
      <c r="D1754" s="28" t="s">
        <v>3187</v>
      </c>
      <c r="E1754" s="12"/>
      <c r="F1754" s="22" t="s">
        <v>14</v>
      </c>
      <c r="G1754" s="12"/>
      <c r="H1754" s="12"/>
      <c r="I1754" s="25">
        <v>21</v>
      </c>
      <c r="J1754" s="14" t="s">
        <v>17</v>
      </c>
    </row>
    <row r="1755" spans="1:10" ht="46.8">
      <c r="A1755" s="21">
        <v>2524338</v>
      </c>
      <c r="B1755" s="8" t="s">
        <v>254</v>
      </c>
      <c r="C1755" s="8" t="s">
        <v>254</v>
      </c>
      <c r="D1755" s="28" t="s">
        <v>3188</v>
      </c>
      <c r="E1755" s="12"/>
      <c r="F1755" s="22" t="s">
        <v>14</v>
      </c>
      <c r="G1755" s="12"/>
      <c r="H1755" s="12"/>
      <c r="I1755" s="25">
        <v>21</v>
      </c>
      <c r="J1755" s="14" t="s">
        <v>17</v>
      </c>
    </row>
    <row r="1756" spans="1:10" ht="46.8">
      <c r="A1756" s="21">
        <v>2524339</v>
      </c>
      <c r="B1756" s="8" t="s">
        <v>254</v>
      </c>
      <c r="C1756" s="8" t="s">
        <v>254</v>
      </c>
      <c r="D1756" s="28" t="s">
        <v>3189</v>
      </c>
      <c r="E1756" s="12"/>
      <c r="F1756" s="22" t="s">
        <v>14</v>
      </c>
      <c r="G1756" s="12"/>
      <c r="H1756" s="12"/>
      <c r="I1756" s="25">
        <v>21</v>
      </c>
      <c r="J1756" s="14" t="s">
        <v>17</v>
      </c>
    </row>
    <row r="1757" spans="1:10" ht="46.8">
      <c r="A1757" s="21">
        <v>2524342</v>
      </c>
      <c r="B1757" s="8" t="s">
        <v>254</v>
      </c>
      <c r="C1757" s="8" t="s">
        <v>254</v>
      </c>
      <c r="D1757" s="28" t="s">
        <v>3190</v>
      </c>
      <c r="E1757" s="12"/>
      <c r="F1757" s="22" t="s">
        <v>14</v>
      </c>
      <c r="G1757" s="12"/>
      <c r="H1757" s="12"/>
      <c r="I1757" s="25">
        <v>21</v>
      </c>
      <c r="J1757" s="14" t="s">
        <v>17</v>
      </c>
    </row>
    <row r="1758" spans="1:10" ht="46.8">
      <c r="A1758" s="21">
        <v>2524345</v>
      </c>
      <c r="B1758" s="8" t="s">
        <v>254</v>
      </c>
      <c r="C1758" s="8" t="s">
        <v>254</v>
      </c>
      <c r="D1758" s="20" t="s">
        <v>3191</v>
      </c>
      <c r="E1758" s="12"/>
      <c r="F1758" s="22" t="s">
        <v>14</v>
      </c>
      <c r="G1758" s="12"/>
      <c r="H1758" s="12"/>
      <c r="I1758" s="25">
        <v>21</v>
      </c>
      <c r="J1758" s="14" t="s">
        <v>75</v>
      </c>
    </row>
    <row r="1759" spans="1:10" ht="15.6">
      <c r="A1759" s="21">
        <v>2554808</v>
      </c>
      <c r="B1759" s="8" t="s">
        <v>254</v>
      </c>
      <c r="C1759" s="8" t="s">
        <v>254</v>
      </c>
      <c r="D1759" s="28" t="s">
        <v>3192</v>
      </c>
      <c r="E1759" s="12"/>
      <c r="F1759" s="22" t="s">
        <v>14</v>
      </c>
      <c r="G1759" s="12"/>
      <c r="H1759" s="12"/>
      <c r="I1759" s="25">
        <v>36</v>
      </c>
      <c r="J1759" s="14" t="s">
        <v>11</v>
      </c>
    </row>
    <row r="1760" spans="1:10" ht="31.2">
      <c r="A1760" s="8">
        <v>2555151</v>
      </c>
      <c r="B1760" s="8" t="s">
        <v>254</v>
      </c>
      <c r="C1760" s="8" t="s">
        <v>254</v>
      </c>
      <c r="D1760" s="45" t="str">
        <f>HYPERLINK("https://catalog.archives.gov/search?q=*:*&amp;f.ancestorNaIds=2555151&amp;sort=naIdSort%20asc","Declarations of Intention for Citizenship, Idaho (Southern (Boise) Division), 1906 - 1990")</f>
        <v>Declarations of Intention for Citizenship, Idaho (Southern (Boise) Division), 1906 - 1990</v>
      </c>
      <c r="E1760" s="12"/>
      <c r="F1760" s="12"/>
      <c r="G1760" s="26" t="str">
        <f>HYPERLINK("https://www.familysearch.org/search/catalog/2818908","FamilySearch.org")</f>
        <v>FamilySearch.org</v>
      </c>
      <c r="H1760" s="12"/>
      <c r="I1760" s="8">
        <v>21</v>
      </c>
      <c r="J1760" s="7" t="s">
        <v>17</v>
      </c>
    </row>
    <row r="1761" spans="1:10" ht="46.8">
      <c r="A1761" s="21">
        <v>2555158</v>
      </c>
      <c r="B1761" s="8" t="s">
        <v>254</v>
      </c>
      <c r="C1761" s="8" t="s">
        <v>254</v>
      </c>
      <c r="D1761" s="20" t="s">
        <v>3193</v>
      </c>
      <c r="E1761" s="12"/>
      <c r="F1761" s="22" t="s">
        <v>14</v>
      </c>
      <c r="G1761" s="12"/>
      <c r="H1761" s="12"/>
      <c r="I1761" s="25">
        <v>59</v>
      </c>
      <c r="J1761" s="14" t="s">
        <v>75</v>
      </c>
    </row>
    <row r="1762" spans="1:10" ht="31.2">
      <c r="A1762" s="8">
        <v>2555234</v>
      </c>
      <c r="B1762" s="8" t="s">
        <v>254</v>
      </c>
      <c r="C1762" s="8" t="s">
        <v>254</v>
      </c>
      <c r="D1762" s="30" t="s">
        <v>3194</v>
      </c>
      <c r="E1762" s="12"/>
      <c r="F1762" s="12"/>
      <c r="G1762" s="26" t="str">
        <f>HYPERLINK("https://www.familysearch.org/search/catalog/2839274","FamilySearch.org")</f>
        <v>FamilySearch.org</v>
      </c>
      <c r="H1762" s="12"/>
      <c r="I1762" s="8">
        <v>21</v>
      </c>
      <c r="J1762" s="7" t="s">
        <v>75</v>
      </c>
    </row>
    <row r="1763" spans="1:10" ht="31.2">
      <c r="A1763" s="21">
        <v>2555449</v>
      </c>
      <c r="B1763" s="8" t="s">
        <v>254</v>
      </c>
      <c r="C1763" s="8" t="s">
        <v>254</v>
      </c>
      <c r="D1763" s="15" t="s">
        <v>3195</v>
      </c>
      <c r="E1763" s="27" t="s">
        <v>222</v>
      </c>
      <c r="F1763" s="12"/>
      <c r="G1763" s="12"/>
      <c r="H1763" s="12"/>
      <c r="I1763" s="25">
        <v>147</v>
      </c>
      <c r="J1763" s="14" t="s">
        <v>11</v>
      </c>
    </row>
    <row r="1764" spans="1:10" ht="31.2">
      <c r="A1764" s="21">
        <v>2555451</v>
      </c>
      <c r="B1764" s="8" t="s">
        <v>254</v>
      </c>
      <c r="C1764" s="8" t="s">
        <v>254</v>
      </c>
      <c r="D1764" s="15" t="s">
        <v>3196</v>
      </c>
      <c r="E1764" s="27" t="s">
        <v>222</v>
      </c>
      <c r="F1764" s="12"/>
      <c r="G1764" s="12"/>
      <c r="H1764" s="12"/>
      <c r="I1764" s="25">
        <v>147</v>
      </c>
      <c r="J1764" s="14" t="s">
        <v>11</v>
      </c>
    </row>
    <row r="1765" spans="1:10" ht="31.2">
      <c r="A1765" s="21">
        <v>2555452</v>
      </c>
      <c r="B1765" s="8" t="s">
        <v>254</v>
      </c>
      <c r="C1765" s="8" t="s">
        <v>254</v>
      </c>
      <c r="D1765" s="20" t="s">
        <v>3197</v>
      </c>
      <c r="E1765" s="27" t="s">
        <v>222</v>
      </c>
      <c r="F1765" s="12"/>
      <c r="G1765" s="12"/>
      <c r="H1765" s="12"/>
      <c r="I1765" s="25">
        <v>147</v>
      </c>
      <c r="J1765" s="14" t="s">
        <v>75</v>
      </c>
    </row>
    <row r="1766" spans="1:10" ht="31.2">
      <c r="A1766" s="21">
        <v>2555453</v>
      </c>
      <c r="B1766" s="8" t="s">
        <v>254</v>
      </c>
      <c r="C1766" s="8" t="s">
        <v>254</v>
      </c>
      <c r="D1766" s="15" t="s">
        <v>3198</v>
      </c>
      <c r="E1766" s="27" t="s">
        <v>222</v>
      </c>
      <c r="F1766" s="12"/>
      <c r="G1766" s="12"/>
      <c r="H1766" s="12"/>
      <c r="I1766" s="25">
        <v>147</v>
      </c>
      <c r="J1766" s="14" t="s">
        <v>11</v>
      </c>
    </row>
    <row r="1767" spans="1:10" ht="31.2">
      <c r="A1767" s="21">
        <v>2555709</v>
      </c>
      <c r="B1767" s="8" t="s">
        <v>254</v>
      </c>
      <c r="C1767" s="8" t="s">
        <v>254</v>
      </c>
      <c r="D1767" s="20" t="s">
        <v>3199</v>
      </c>
      <c r="E1767" s="12"/>
      <c r="F1767" s="22" t="s">
        <v>14</v>
      </c>
      <c r="G1767" s="12"/>
      <c r="H1767" s="12"/>
      <c r="I1767" s="25">
        <v>59</v>
      </c>
      <c r="J1767" s="14" t="s">
        <v>75</v>
      </c>
    </row>
    <row r="1768" spans="1:10" ht="31.2">
      <c r="A1768" s="21">
        <v>2555973</v>
      </c>
      <c r="B1768" s="8" t="s">
        <v>254</v>
      </c>
      <c r="C1768" s="8" t="s">
        <v>254</v>
      </c>
      <c r="D1768" s="20" t="s">
        <v>3200</v>
      </c>
      <c r="E1768" s="27" t="str">
        <f>HYPERLINK("https://www.fold3.com/title/765/wwii-old-mans-draft-registration-cards","Fold3.com")</f>
        <v>Fold3.com</v>
      </c>
      <c r="F1768" s="22" t="s">
        <v>14</v>
      </c>
      <c r="G1768" s="12"/>
      <c r="H1768" s="12"/>
      <c r="I1768" s="25">
        <v>147</v>
      </c>
      <c r="J1768" s="14" t="s">
        <v>75</v>
      </c>
    </row>
    <row r="1769" spans="1:10" ht="31.2">
      <c r="A1769" s="21">
        <v>2555983</v>
      </c>
      <c r="B1769" s="8" t="s">
        <v>254</v>
      </c>
      <c r="C1769" s="8" t="s">
        <v>254</v>
      </c>
      <c r="D1769" s="15" t="s">
        <v>3201</v>
      </c>
      <c r="E1769" s="27" t="s">
        <v>222</v>
      </c>
      <c r="F1769" s="12"/>
      <c r="G1769" s="12"/>
      <c r="H1769" s="12"/>
      <c r="I1769" s="25">
        <v>147</v>
      </c>
      <c r="J1769" s="14" t="s">
        <v>11</v>
      </c>
    </row>
    <row r="1770" spans="1:10" ht="31.2">
      <c r="A1770" s="21">
        <v>2555986</v>
      </c>
      <c r="B1770" s="8" t="s">
        <v>254</v>
      </c>
      <c r="C1770" s="8" t="s">
        <v>254</v>
      </c>
      <c r="D1770" s="15" t="s">
        <v>3202</v>
      </c>
      <c r="E1770" s="27" t="str">
        <f>HYPERLINK("https://www.fold3.com/title/765/wwii-old-mans-draft-registration-cards","Fold3.com")</f>
        <v>Fold3.com</v>
      </c>
      <c r="F1770" s="22" t="s">
        <v>14</v>
      </c>
      <c r="G1770" s="12"/>
      <c r="H1770" s="12"/>
      <c r="I1770" s="25">
        <v>147</v>
      </c>
      <c r="J1770" s="14" t="s">
        <v>11</v>
      </c>
    </row>
    <row r="1771" spans="1:10" ht="31.2">
      <c r="A1771" s="21">
        <v>2565527</v>
      </c>
      <c r="B1771" s="8" t="s">
        <v>254</v>
      </c>
      <c r="C1771" s="8" t="s">
        <v>254</v>
      </c>
      <c r="D1771" s="20" t="s">
        <v>3203</v>
      </c>
      <c r="E1771" s="12"/>
      <c r="F1771" s="22" t="s">
        <v>14</v>
      </c>
      <c r="G1771" s="12"/>
      <c r="H1771" s="12"/>
      <c r="I1771" s="25">
        <v>21</v>
      </c>
      <c r="J1771" s="14" t="s">
        <v>75</v>
      </c>
    </row>
    <row r="1772" spans="1:10" ht="46.8">
      <c r="A1772" s="21">
        <v>2573314</v>
      </c>
      <c r="B1772" s="8" t="s">
        <v>254</v>
      </c>
      <c r="C1772" s="8" t="s">
        <v>254</v>
      </c>
      <c r="D1772" s="20" t="s">
        <v>3204</v>
      </c>
      <c r="E1772" s="12"/>
      <c r="F1772" s="22" t="s">
        <v>14</v>
      </c>
      <c r="G1772" s="12"/>
      <c r="H1772" s="12"/>
      <c r="I1772" s="25">
        <v>21</v>
      </c>
      <c r="J1772" s="14" t="s">
        <v>75</v>
      </c>
    </row>
    <row r="1773" spans="1:10" ht="46.8">
      <c r="A1773" s="21">
        <v>2581230</v>
      </c>
      <c r="B1773" s="8" t="s">
        <v>254</v>
      </c>
      <c r="C1773" s="8" t="s">
        <v>254</v>
      </c>
      <c r="D1773" s="20" t="s">
        <v>3205</v>
      </c>
      <c r="E1773" s="12"/>
      <c r="F1773" s="22" t="s">
        <v>14</v>
      </c>
      <c r="G1773" s="12"/>
      <c r="H1773" s="12"/>
      <c r="I1773" s="25">
        <v>21</v>
      </c>
      <c r="J1773" s="14" t="s">
        <v>75</v>
      </c>
    </row>
    <row r="1774" spans="1:10" ht="46.8">
      <c r="A1774" s="21">
        <v>2581231</v>
      </c>
      <c r="B1774" s="8" t="s">
        <v>254</v>
      </c>
      <c r="C1774" s="8" t="s">
        <v>254</v>
      </c>
      <c r="D1774" s="20" t="s">
        <v>3206</v>
      </c>
      <c r="E1774" s="12"/>
      <c r="F1774" s="22" t="s">
        <v>14</v>
      </c>
      <c r="G1774" s="12"/>
      <c r="H1774" s="12"/>
      <c r="I1774" s="25">
        <v>21</v>
      </c>
      <c r="J1774" s="14" t="s">
        <v>75</v>
      </c>
    </row>
    <row r="1775" spans="1:10" ht="46.8">
      <c r="A1775" s="8">
        <v>2584133</v>
      </c>
      <c r="B1775" s="8" t="s">
        <v>254</v>
      </c>
      <c r="C1775" s="8" t="s">
        <v>254</v>
      </c>
      <c r="D1775" s="30" t="s">
        <v>3207</v>
      </c>
      <c r="E1775" s="12"/>
      <c r="F1775" s="12"/>
      <c r="G1775" s="26" t="str">
        <f t="shared" ref="G1775:G1776" si="71">HYPERLINK("https://www.familysearch.org/wiki/en/Alaska,_Naturalization_Records_-_FamilySearch_Historical_Records","FamilySearch.org")</f>
        <v>FamilySearch.org</v>
      </c>
      <c r="H1775" s="12"/>
      <c r="I1775" s="8">
        <v>21</v>
      </c>
      <c r="J1775" s="7" t="s">
        <v>75</v>
      </c>
    </row>
    <row r="1776" spans="1:10" ht="46.8">
      <c r="A1776" s="8">
        <v>2591944</v>
      </c>
      <c r="B1776" s="8" t="s">
        <v>254</v>
      </c>
      <c r="C1776" s="8" t="s">
        <v>254</v>
      </c>
      <c r="D1776" s="30" t="s">
        <v>3208</v>
      </c>
      <c r="E1776" s="12"/>
      <c r="F1776" s="12"/>
      <c r="G1776" s="26" t="str">
        <f t="shared" si="71"/>
        <v>FamilySearch.org</v>
      </c>
      <c r="H1776" s="12"/>
      <c r="I1776" s="8">
        <v>21</v>
      </c>
      <c r="J1776" s="7" t="s">
        <v>75</v>
      </c>
    </row>
    <row r="1777" spans="1:10" ht="46.8">
      <c r="A1777" s="21">
        <v>2602411</v>
      </c>
      <c r="B1777" s="8" t="s">
        <v>254</v>
      </c>
      <c r="C1777" s="8" t="s">
        <v>254</v>
      </c>
      <c r="D1777" s="28" t="s">
        <v>3209</v>
      </c>
      <c r="E1777" s="12"/>
      <c r="F1777" s="22" t="s">
        <v>14</v>
      </c>
      <c r="G1777" s="12"/>
      <c r="H1777" s="12"/>
      <c r="I1777" s="25">
        <v>21</v>
      </c>
      <c r="J1777" s="14" t="s">
        <v>11</v>
      </c>
    </row>
    <row r="1778" spans="1:10" ht="46.8">
      <c r="A1778" s="21">
        <v>2602416</v>
      </c>
      <c r="B1778" s="8" t="s">
        <v>254</v>
      </c>
      <c r="C1778" s="8" t="s">
        <v>254</v>
      </c>
      <c r="D1778" s="28" t="s">
        <v>3210</v>
      </c>
      <c r="E1778" s="12"/>
      <c r="F1778" s="22" t="s">
        <v>14</v>
      </c>
      <c r="G1778" s="12"/>
      <c r="H1778" s="12"/>
      <c r="I1778" s="25">
        <v>21</v>
      </c>
      <c r="J1778" s="14" t="s">
        <v>17</v>
      </c>
    </row>
    <row r="1779" spans="1:10" ht="46.8">
      <c r="A1779" s="21">
        <v>2602418</v>
      </c>
      <c r="B1779" s="8" t="s">
        <v>254</v>
      </c>
      <c r="C1779" s="8" t="s">
        <v>254</v>
      </c>
      <c r="D1779" s="20" t="s">
        <v>3211</v>
      </c>
      <c r="E1779" s="12"/>
      <c r="F1779" s="22" t="s">
        <v>14</v>
      </c>
      <c r="G1779" s="12"/>
      <c r="H1779" s="12"/>
      <c r="I1779" s="25">
        <v>21</v>
      </c>
      <c r="J1779" s="14" t="s">
        <v>75</v>
      </c>
    </row>
    <row r="1780" spans="1:10" ht="46.8">
      <c r="A1780" s="21">
        <v>2602420</v>
      </c>
      <c r="B1780" s="8" t="s">
        <v>254</v>
      </c>
      <c r="C1780" s="8" t="s">
        <v>254</v>
      </c>
      <c r="D1780" s="28" t="s">
        <v>3212</v>
      </c>
      <c r="E1780" s="12"/>
      <c r="F1780" s="22" t="s">
        <v>14</v>
      </c>
      <c r="G1780" s="12"/>
      <c r="H1780" s="12"/>
      <c r="I1780" s="25">
        <v>21</v>
      </c>
      <c r="J1780" s="14" t="s">
        <v>11</v>
      </c>
    </row>
    <row r="1781" spans="1:10" ht="46.8">
      <c r="A1781" s="21">
        <v>2602421</v>
      </c>
      <c r="B1781" s="8" t="s">
        <v>254</v>
      </c>
      <c r="C1781" s="8" t="s">
        <v>254</v>
      </c>
      <c r="D1781" s="28" t="s">
        <v>3213</v>
      </c>
      <c r="E1781" s="12"/>
      <c r="F1781" s="22" t="s">
        <v>14</v>
      </c>
      <c r="G1781" s="12"/>
      <c r="H1781" s="12"/>
      <c r="I1781" s="25">
        <v>21</v>
      </c>
      <c r="J1781" s="14" t="s">
        <v>17</v>
      </c>
    </row>
    <row r="1782" spans="1:10" ht="46.8">
      <c r="A1782" s="21">
        <v>2602422</v>
      </c>
      <c r="B1782" s="8" t="s">
        <v>254</v>
      </c>
      <c r="C1782" s="8" t="s">
        <v>254</v>
      </c>
      <c r="D1782" s="28" t="s">
        <v>3214</v>
      </c>
      <c r="E1782" s="12"/>
      <c r="F1782" s="22" t="s">
        <v>14</v>
      </c>
      <c r="G1782" s="12"/>
      <c r="H1782" s="12"/>
      <c r="I1782" s="25">
        <v>21</v>
      </c>
      <c r="J1782" s="14" t="s">
        <v>17</v>
      </c>
    </row>
    <row r="1783" spans="1:10" ht="46.8">
      <c r="A1783" s="7">
        <v>68141954</v>
      </c>
      <c r="B1783" s="8" t="s">
        <v>254</v>
      </c>
      <c r="C1783" s="8" t="s">
        <v>254</v>
      </c>
      <c r="D1783" s="28" t="s">
        <v>3215</v>
      </c>
      <c r="E1783" s="12"/>
      <c r="F1783" s="22" t="s">
        <v>14</v>
      </c>
      <c r="G1783" s="11"/>
      <c r="H1783" s="12"/>
      <c r="I1783" s="25">
        <v>21</v>
      </c>
      <c r="J1783" s="14" t="s">
        <v>11</v>
      </c>
    </row>
    <row r="1784" spans="1:10" ht="46.8">
      <c r="A1784" s="21">
        <v>2618723</v>
      </c>
      <c r="B1784" s="8" t="s">
        <v>254</v>
      </c>
      <c r="C1784" s="8" t="s">
        <v>254</v>
      </c>
      <c r="D1784" s="20" t="s">
        <v>3216</v>
      </c>
      <c r="E1784" s="12"/>
      <c r="F1784" s="22" t="s">
        <v>14</v>
      </c>
      <c r="G1784" s="12"/>
      <c r="H1784" s="12"/>
      <c r="I1784" s="25">
        <v>21</v>
      </c>
      <c r="J1784" s="14" t="s">
        <v>75</v>
      </c>
    </row>
    <row r="1785" spans="1:10" ht="46.8">
      <c r="A1785" s="21">
        <v>2618959</v>
      </c>
      <c r="B1785" s="8" t="s">
        <v>254</v>
      </c>
      <c r="C1785" s="8" t="s">
        <v>254</v>
      </c>
      <c r="D1785" s="20" t="s">
        <v>3217</v>
      </c>
      <c r="E1785" s="12"/>
      <c r="F1785" s="22" t="s">
        <v>14</v>
      </c>
      <c r="G1785" s="12"/>
      <c r="H1785" s="12"/>
      <c r="I1785" s="25">
        <v>21</v>
      </c>
      <c r="J1785" s="14" t="s">
        <v>75</v>
      </c>
    </row>
    <row r="1786" spans="1:10" ht="46.8">
      <c r="A1786" s="21">
        <v>2629233</v>
      </c>
      <c r="B1786" s="8" t="s">
        <v>254</v>
      </c>
      <c r="C1786" s="8" t="s">
        <v>254</v>
      </c>
      <c r="D1786" s="28" t="s">
        <v>3218</v>
      </c>
      <c r="E1786" s="12"/>
      <c r="F1786" s="22" t="s">
        <v>14</v>
      </c>
      <c r="G1786" s="12"/>
      <c r="H1786" s="12"/>
      <c r="I1786" s="25">
        <v>21</v>
      </c>
      <c r="J1786" s="14" t="s">
        <v>17</v>
      </c>
    </row>
    <row r="1787" spans="1:10" ht="46.8">
      <c r="A1787" s="21">
        <v>2629234</v>
      </c>
      <c r="B1787" s="8" t="s">
        <v>254</v>
      </c>
      <c r="C1787" s="8" t="s">
        <v>254</v>
      </c>
      <c r="D1787" s="20" t="s">
        <v>3219</v>
      </c>
      <c r="E1787" s="12"/>
      <c r="F1787" s="22" t="s">
        <v>14</v>
      </c>
      <c r="G1787" s="12"/>
      <c r="H1787" s="12"/>
      <c r="I1787" s="25">
        <v>21</v>
      </c>
      <c r="J1787" s="14" t="s">
        <v>75</v>
      </c>
    </row>
    <row r="1788" spans="1:10" ht="46.8">
      <c r="A1788" s="21">
        <v>2637969</v>
      </c>
      <c r="B1788" s="8" t="s">
        <v>254</v>
      </c>
      <c r="C1788" s="8" t="s">
        <v>254</v>
      </c>
      <c r="D1788" s="20" t="s">
        <v>3220</v>
      </c>
      <c r="E1788" s="12"/>
      <c r="F1788" s="22" t="s">
        <v>14</v>
      </c>
      <c r="G1788" s="12"/>
      <c r="H1788" s="12"/>
      <c r="I1788" s="25">
        <v>21</v>
      </c>
      <c r="J1788" s="14" t="s">
        <v>75</v>
      </c>
    </row>
    <row r="1789" spans="1:10" ht="46.8">
      <c r="A1789" s="21">
        <v>2637971</v>
      </c>
      <c r="B1789" s="8" t="s">
        <v>254</v>
      </c>
      <c r="C1789" s="8" t="s">
        <v>254</v>
      </c>
      <c r="D1789" s="20" t="s">
        <v>3221</v>
      </c>
      <c r="E1789" s="12"/>
      <c r="F1789" s="22" t="s">
        <v>14</v>
      </c>
      <c r="G1789" s="12"/>
      <c r="H1789" s="12"/>
      <c r="I1789" s="25">
        <v>21</v>
      </c>
      <c r="J1789" s="14" t="s">
        <v>75</v>
      </c>
    </row>
    <row r="1790" spans="1:10" ht="46.8">
      <c r="A1790" s="21">
        <v>2637972</v>
      </c>
      <c r="B1790" s="8" t="s">
        <v>254</v>
      </c>
      <c r="C1790" s="8" t="s">
        <v>254</v>
      </c>
      <c r="D1790" s="20" t="s">
        <v>3222</v>
      </c>
      <c r="E1790" s="12"/>
      <c r="F1790" s="22" t="s">
        <v>14</v>
      </c>
      <c r="G1790" s="12"/>
      <c r="H1790" s="12"/>
      <c r="I1790" s="25">
        <v>21</v>
      </c>
      <c r="J1790" s="14" t="s">
        <v>75</v>
      </c>
    </row>
    <row r="1791" spans="1:10" ht="46.8">
      <c r="A1791" s="21">
        <v>2637973</v>
      </c>
      <c r="B1791" s="8" t="s">
        <v>254</v>
      </c>
      <c r="C1791" s="8" t="s">
        <v>254</v>
      </c>
      <c r="D1791" s="20" t="s">
        <v>3223</v>
      </c>
      <c r="E1791" s="12"/>
      <c r="F1791" s="22" t="s">
        <v>14</v>
      </c>
      <c r="G1791" s="12"/>
      <c r="H1791" s="12"/>
      <c r="I1791" s="25">
        <v>21</v>
      </c>
      <c r="J1791" s="14" t="s">
        <v>75</v>
      </c>
    </row>
    <row r="1792" spans="1:10" ht="46.8">
      <c r="A1792" s="21">
        <v>2637974</v>
      </c>
      <c r="B1792" s="8" t="s">
        <v>254</v>
      </c>
      <c r="C1792" s="8" t="s">
        <v>254</v>
      </c>
      <c r="D1792" s="20" t="s">
        <v>3224</v>
      </c>
      <c r="E1792" s="12"/>
      <c r="F1792" s="22" t="s">
        <v>14</v>
      </c>
      <c r="G1792" s="12"/>
      <c r="H1792" s="12"/>
      <c r="I1792" s="25">
        <v>21</v>
      </c>
      <c r="J1792" s="14" t="s">
        <v>75</v>
      </c>
    </row>
    <row r="1793" spans="1:10" ht="46.8">
      <c r="A1793" s="21">
        <v>2637977</v>
      </c>
      <c r="B1793" s="8" t="s">
        <v>254</v>
      </c>
      <c r="C1793" s="8" t="s">
        <v>254</v>
      </c>
      <c r="D1793" s="28" t="s">
        <v>3225</v>
      </c>
      <c r="E1793" s="12"/>
      <c r="F1793" s="22" t="s">
        <v>14</v>
      </c>
      <c r="G1793" s="12"/>
      <c r="H1793" s="12"/>
      <c r="I1793" s="25">
        <v>21</v>
      </c>
      <c r="J1793" s="14" t="s">
        <v>11</v>
      </c>
    </row>
    <row r="1794" spans="1:10" ht="31.2">
      <c r="A1794" s="8">
        <v>2642512</v>
      </c>
      <c r="B1794" s="8" t="s">
        <v>254</v>
      </c>
      <c r="C1794" s="8" t="s">
        <v>254</v>
      </c>
      <c r="D1794" s="45" t="s">
        <v>3226</v>
      </c>
      <c r="E1794" s="12"/>
      <c r="F1794" s="12"/>
      <c r="G1794" s="26" t="str">
        <f>HYPERLINK("https://www.familysearch.org/search/catalog/2831089","FamilySearch.org")</f>
        <v>FamilySearch.org</v>
      </c>
      <c r="H1794" s="12"/>
      <c r="I1794" s="8">
        <v>85</v>
      </c>
      <c r="J1794" s="7" t="s">
        <v>11</v>
      </c>
    </row>
    <row r="1795" spans="1:10" ht="15.6">
      <c r="A1795" s="68">
        <v>2645537</v>
      </c>
      <c r="B1795" s="8" t="s">
        <v>254</v>
      </c>
      <c r="C1795" s="8" t="s">
        <v>254</v>
      </c>
      <c r="D1795" s="15" t="s">
        <v>3227</v>
      </c>
      <c r="E1795" s="27" t="s">
        <v>222</v>
      </c>
      <c r="F1795" s="27" t="str">
        <f t="shared" ref="F1795:F1796" si="72">HYPERLINK("https://search.ancestryinstitution.com/search/db.aspx?dbid=2238","Ancestry.com")</f>
        <v>Ancestry.com</v>
      </c>
      <c r="G1795" s="12"/>
      <c r="H1795" s="12"/>
      <c r="I1795" s="25">
        <v>147</v>
      </c>
      <c r="J1795" s="14" t="s">
        <v>17</v>
      </c>
    </row>
    <row r="1796" spans="1:10" ht="31.2">
      <c r="A1796" s="68">
        <v>2658141</v>
      </c>
      <c r="B1796" s="8" t="s">
        <v>254</v>
      </c>
      <c r="C1796" s="8" t="s">
        <v>254</v>
      </c>
      <c r="D1796" s="15" t="s">
        <v>3228</v>
      </c>
      <c r="E1796" s="27" t="s">
        <v>222</v>
      </c>
      <c r="F1796" s="27" t="str">
        <f t="shared" si="72"/>
        <v>Ancestry.com</v>
      </c>
      <c r="G1796" s="12"/>
      <c r="H1796" s="12"/>
      <c r="I1796" s="25">
        <v>147</v>
      </c>
      <c r="J1796" s="14" t="s">
        <v>11</v>
      </c>
    </row>
    <row r="1797" spans="1:10" ht="46.8">
      <c r="A1797" s="21">
        <v>2658205</v>
      </c>
      <c r="B1797" s="8" t="s">
        <v>254</v>
      </c>
      <c r="C1797" s="8" t="s">
        <v>254</v>
      </c>
      <c r="D1797" s="20" t="s">
        <v>3229</v>
      </c>
      <c r="E1797" s="12"/>
      <c r="F1797" s="22" t="s">
        <v>14</v>
      </c>
      <c r="G1797" s="12"/>
      <c r="H1797" s="12"/>
      <c r="I1797" s="25">
        <v>21</v>
      </c>
      <c r="J1797" s="14" t="s">
        <v>75</v>
      </c>
    </row>
    <row r="1798" spans="1:10" ht="46.8">
      <c r="A1798" s="21">
        <v>2658206</v>
      </c>
      <c r="B1798" s="8" t="s">
        <v>254</v>
      </c>
      <c r="C1798" s="8" t="s">
        <v>254</v>
      </c>
      <c r="D1798" s="20" t="s">
        <v>3230</v>
      </c>
      <c r="E1798" s="12"/>
      <c r="F1798" s="22" t="s">
        <v>14</v>
      </c>
      <c r="G1798" s="12"/>
      <c r="H1798" s="12"/>
      <c r="I1798" s="25">
        <v>21</v>
      </c>
      <c r="J1798" s="14" t="s">
        <v>75</v>
      </c>
    </row>
    <row r="1799" spans="1:10" ht="46.8">
      <c r="A1799" s="21">
        <v>2658261</v>
      </c>
      <c r="B1799" s="8" t="s">
        <v>254</v>
      </c>
      <c r="C1799" s="8" t="s">
        <v>254</v>
      </c>
      <c r="D1799" s="20" t="s">
        <v>3231</v>
      </c>
      <c r="E1799" s="12"/>
      <c r="F1799" s="22" t="s">
        <v>14</v>
      </c>
      <c r="G1799" s="12"/>
      <c r="H1799" s="12"/>
      <c r="I1799" s="25">
        <v>21</v>
      </c>
      <c r="J1799" s="14" t="s">
        <v>75</v>
      </c>
    </row>
    <row r="1800" spans="1:10" ht="46.8">
      <c r="A1800" s="21">
        <v>2658262</v>
      </c>
      <c r="B1800" s="8" t="s">
        <v>254</v>
      </c>
      <c r="C1800" s="8" t="s">
        <v>254</v>
      </c>
      <c r="D1800" s="20" t="s">
        <v>3232</v>
      </c>
      <c r="E1800" s="12"/>
      <c r="F1800" s="22" t="s">
        <v>14</v>
      </c>
      <c r="G1800" s="12"/>
      <c r="H1800" s="12"/>
      <c r="I1800" s="25">
        <v>21</v>
      </c>
      <c r="J1800" s="14" t="s">
        <v>75</v>
      </c>
    </row>
    <row r="1801" spans="1:10" ht="46.8">
      <c r="A1801" s="21">
        <v>2658263</v>
      </c>
      <c r="B1801" s="8" t="s">
        <v>254</v>
      </c>
      <c r="C1801" s="8" t="s">
        <v>254</v>
      </c>
      <c r="D1801" s="20" t="s">
        <v>3233</v>
      </c>
      <c r="E1801" s="12"/>
      <c r="F1801" s="22" t="s">
        <v>14</v>
      </c>
      <c r="G1801" s="12"/>
      <c r="H1801" s="12"/>
      <c r="I1801" s="25">
        <v>21</v>
      </c>
      <c r="J1801" s="14" t="s">
        <v>75</v>
      </c>
    </row>
    <row r="1802" spans="1:10" ht="31.2">
      <c r="A1802" s="21">
        <v>2658370</v>
      </c>
      <c r="B1802" s="8" t="s">
        <v>254</v>
      </c>
      <c r="C1802" s="8" t="s">
        <v>254</v>
      </c>
      <c r="D1802" s="20" t="s">
        <v>3234</v>
      </c>
      <c r="E1802" s="12"/>
      <c r="F1802" s="22" t="s">
        <v>14</v>
      </c>
      <c r="G1802" s="12"/>
      <c r="H1802" s="12"/>
      <c r="I1802" s="25">
        <v>21</v>
      </c>
      <c r="J1802" s="14" t="s">
        <v>75</v>
      </c>
    </row>
    <row r="1803" spans="1:10" ht="46.8">
      <c r="A1803" s="21">
        <v>2658501</v>
      </c>
      <c r="B1803" s="8" t="s">
        <v>254</v>
      </c>
      <c r="C1803" s="8" t="s">
        <v>254</v>
      </c>
      <c r="D1803" s="20" t="s">
        <v>3235</v>
      </c>
      <c r="E1803" s="12"/>
      <c r="F1803" s="22" t="s">
        <v>14</v>
      </c>
      <c r="G1803" s="12"/>
      <c r="H1803" s="12"/>
      <c r="I1803" s="25">
        <v>21</v>
      </c>
      <c r="J1803" s="14" t="s">
        <v>75</v>
      </c>
    </row>
    <row r="1804" spans="1:10" ht="31.2">
      <c r="A1804" s="21">
        <v>2658514</v>
      </c>
      <c r="B1804" s="8" t="s">
        <v>254</v>
      </c>
      <c r="C1804" s="8" t="s">
        <v>254</v>
      </c>
      <c r="D1804" s="20" t="s">
        <v>3236</v>
      </c>
      <c r="E1804" s="12"/>
      <c r="F1804" s="22" t="s">
        <v>14</v>
      </c>
      <c r="G1804" s="12"/>
      <c r="H1804" s="12"/>
      <c r="I1804" s="25">
        <v>21</v>
      </c>
      <c r="J1804" s="14" t="s">
        <v>75</v>
      </c>
    </row>
    <row r="1805" spans="1:10" ht="46.8">
      <c r="A1805" s="21">
        <v>2658535</v>
      </c>
      <c r="B1805" s="8" t="s">
        <v>254</v>
      </c>
      <c r="C1805" s="8" t="s">
        <v>254</v>
      </c>
      <c r="D1805" s="20" t="s">
        <v>3237</v>
      </c>
      <c r="E1805" s="12"/>
      <c r="F1805" s="22" t="s">
        <v>14</v>
      </c>
      <c r="G1805" s="12"/>
      <c r="H1805" s="12"/>
      <c r="I1805" s="25">
        <v>21</v>
      </c>
      <c r="J1805" s="14" t="s">
        <v>75</v>
      </c>
    </row>
    <row r="1806" spans="1:10" ht="46.8">
      <c r="A1806" s="21">
        <v>2658537</v>
      </c>
      <c r="B1806" s="8" t="s">
        <v>254</v>
      </c>
      <c r="C1806" s="8" t="s">
        <v>254</v>
      </c>
      <c r="D1806" s="20" t="s">
        <v>3238</v>
      </c>
      <c r="E1806" s="12"/>
      <c r="F1806" s="22" t="s">
        <v>14</v>
      </c>
      <c r="G1806" s="12"/>
      <c r="H1806" s="12"/>
      <c r="I1806" s="25">
        <v>21</v>
      </c>
      <c r="J1806" s="14" t="s">
        <v>75</v>
      </c>
    </row>
    <row r="1807" spans="1:10" ht="46.8">
      <c r="A1807" s="21">
        <v>2658541</v>
      </c>
      <c r="B1807" s="8" t="s">
        <v>254</v>
      </c>
      <c r="C1807" s="8" t="s">
        <v>254</v>
      </c>
      <c r="D1807" s="20" t="s">
        <v>3239</v>
      </c>
      <c r="E1807" s="12"/>
      <c r="F1807" s="22" t="s">
        <v>14</v>
      </c>
      <c r="G1807" s="12"/>
      <c r="H1807" s="12"/>
      <c r="I1807" s="25">
        <v>21</v>
      </c>
      <c r="J1807" s="14" t="s">
        <v>75</v>
      </c>
    </row>
    <row r="1808" spans="1:10" ht="46.8">
      <c r="A1808" s="21">
        <v>2658542</v>
      </c>
      <c r="B1808" s="8" t="s">
        <v>254</v>
      </c>
      <c r="C1808" s="8" t="s">
        <v>254</v>
      </c>
      <c r="D1808" s="20" t="s">
        <v>3240</v>
      </c>
      <c r="E1808" s="12"/>
      <c r="F1808" s="22" t="s">
        <v>14</v>
      </c>
      <c r="G1808" s="12"/>
      <c r="H1808" s="12"/>
      <c r="I1808" s="25">
        <v>21</v>
      </c>
      <c r="J1808" s="14" t="s">
        <v>75</v>
      </c>
    </row>
    <row r="1809" spans="1:10" ht="46.8">
      <c r="A1809" s="21">
        <v>2658543</v>
      </c>
      <c r="B1809" s="8" t="s">
        <v>254</v>
      </c>
      <c r="C1809" s="8" t="s">
        <v>254</v>
      </c>
      <c r="D1809" s="20" t="s">
        <v>3241</v>
      </c>
      <c r="E1809" s="12"/>
      <c r="F1809" s="22" t="s">
        <v>14</v>
      </c>
      <c r="G1809" s="12"/>
      <c r="H1809" s="12"/>
      <c r="I1809" s="25">
        <v>21</v>
      </c>
      <c r="J1809" s="14" t="s">
        <v>75</v>
      </c>
    </row>
    <row r="1810" spans="1:10" ht="46.8">
      <c r="A1810" s="21">
        <v>2660720</v>
      </c>
      <c r="B1810" s="8" t="s">
        <v>254</v>
      </c>
      <c r="C1810" s="8" t="s">
        <v>254</v>
      </c>
      <c r="D1810" s="20" t="s">
        <v>3242</v>
      </c>
      <c r="E1810" s="12"/>
      <c r="F1810" s="22" t="s">
        <v>14</v>
      </c>
      <c r="G1810" s="12"/>
      <c r="H1810" s="12"/>
      <c r="I1810" s="25">
        <v>21</v>
      </c>
      <c r="J1810" s="14" t="s">
        <v>75</v>
      </c>
    </row>
    <row r="1811" spans="1:10" ht="46.8">
      <c r="A1811" s="21">
        <v>2660721</v>
      </c>
      <c r="B1811" s="8" t="s">
        <v>254</v>
      </c>
      <c r="C1811" s="8" t="s">
        <v>254</v>
      </c>
      <c r="D1811" s="20" t="s">
        <v>3243</v>
      </c>
      <c r="E1811" s="12"/>
      <c r="F1811" s="22" t="s">
        <v>14</v>
      </c>
      <c r="G1811" s="12"/>
      <c r="H1811" s="12"/>
      <c r="I1811" s="25">
        <v>21</v>
      </c>
      <c r="J1811" s="14" t="s">
        <v>75</v>
      </c>
    </row>
    <row r="1812" spans="1:10" ht="46.8">
      <c r="A1812" s="21">
        <v>2660722</v>
      </c>
      <c r="B1812" s="8" t="s">
        <v>254</v>
      </c>
      <c r="C1812" s="8" t="s">
        <v>254</v>
      </c>
      <c r="D1812" s="20" t="s">
        <v>3244</v>
      </c>
      <c r="E1812" s="12"/>
      <c r="F1812" s="22" t="s">
        <v>14</v>
      </c>
      <c r="G1812" s="12"/>
      <c r="H1812" s="12"/>
      <c r="I1812" s="25">
        <v>21</v>
      </c>
      <c r="J1812" s="14" t="s">
        <v>75</v>
      </c>
    </row>
    <row r="1813" spans="1:10" ht="46.8">
      <c r="A1813" s="21">
        <v>2660723</v>
      </c>
      <c r="B1813" s="8" t="s">
        <v>254</v>
      </c>
      <c r="C1813" s="8" t="s">
        <v>254</v>
      </c>
      <c r="D1813" s="20" t="s">
        <v>3245</v>
      </c>
      <c r="E1813" s="12"/>
      <c r="F1813" s="22" t="s">
        <v>14</v>
      </c>
      <c r="G1813" s="12"/>
      <c r="H1813" s="12"/>
      <c r="I1813" s="25">
        <v>21</v>
      </c>
      <c r="J1813" s="14" t="s">
        <v>75</v>
      </c>
    </row>
    <row r="1814" spans="1:10" ht="31.2">
      <c r="A1814" s="29">
        <v>2660907</v>
      </c>
      <c r="B1814" s="8" t="s">
        <v>254</v>
      </c>
      <c r="C1814" s="8" t="s">
        <v>254</v>
      </c>
      <c r="D1814" s="15" t="s">
        <v>3246</v>
      </c>
      <c r="E1814" s="27" t="s">
        <v>222</v>
      </c>
      <c r="F1814" s="27" t="str">
        <f>HYPERLINK("https://search.ancestryinstitution.com/search/db.aspx?dbid=2238","Ancestry.com")</f>
        <v>Ancestry.com</v>
      </c>
      <c r="G1814" s="12"/>
      <c r="H1814" s="12"/>
      <c r="I1814" s="25">
        <v>147</v>
      </c>
      <c r="J1814" s="14" t="s">
        <v>11</v>
      </c>
    </row>
    <row r="1815" spans="1:10" ht="31.2">
      <c r="A1815" s="29">
        <v>2674600</v>
      </c>
      <c r="B1815" s="8" t="s">
        <v>254</v>
      </c>
      <c r="C1815" s="8" t="s">
        <v>254</v>
      </c>
      <c r="D1815" s="15" t="s">
        <v>3247</v>
      </c>
      <c r="E1815" s="12"/>
      <c r="F1815" s="12"/>
      <c r="G1815" s="27" t="s">
        <v>42</v>
      </c>
      <c r="H1815" s="12"/>
      <c r="I1815" s="25">
        <v>21</v>
      </c>
      <c r="J1815" s="14" t="s">
        <v>11</v>
      </c>
    </row>
    <row r="1816" spans="1:10" ht="46.8">
      <c r="A1816" s="68">
        <v>2678471</v>
      </c>
      <c r="B1816" s="8" t="s">
        <v>254</v>
      </c>
      <c r="C1816" s="8" t="s">
        <v>254</v>
      </c>
      <c r="D1816" s="20" t="s">
        <v>3248</v>
      </c>
      <c r="E1816" s="12"/>
      <c r="F1816" s="12"/>
      <c r="G1816" s="27" t="s">
        <v>42</v>
      </c>
      <c r="H1816" s="12"/>
      <c r="I1816" s="25">
        <v>21</v>
      </c>
      <c r="J1816" s="14" t="s">
        <v>75</v>
      </c>
    </row>
    <row r="1817" spans="1:10" ht="46.8">
      <c r="A1817" s="21">
        <v>2679339</v>
      </c>
      <c r="B1817" s="8" t="s">
        <v>254</v>
      </c>
      <c r="C1817" s="8" t="s">
        <v>254</v>
      </c>
      <c r="D1817" s="15" t="s">
        <v>3249</v>
      </c>
      <c r="E1817" s="12"/>
      <c r="F1817" s="12"/>
      <c r="G1817" s="27" t="s">
        <v>42</v>
      </c>
      <c r="H1817" s="12"/>
      <c r="I1817" s="25">
        <v>21</v>
      </c>
      <c r="J1817" s="14" t="s">
        <v>11</v>
      </c>
    </row>
    <row r="1818" spans="1:10" ht="31.2">
      <c r="A1818" s="21">
        <v>2694723</v>
      </c>
      <c r="B1818" s="8" t="s">
        <v>254</v>
      </c>
      <c r="C1818" s="8" t="s">
        <v>254</v>
      </c>
      <c r="D1818" s="45" t="s">
        <v>3250</v>
      </c>
      <c r="E1818" s="12"/>
      <c r="F1818" s="22" t="s">
        <v>14</v>
      </c>
      <c r="G1818" s="12"/>
      <c r="H1818" s="12"/>
      <c r="I1818" s="25">
        <v>52</v>
      </c>
      <c r="J1818" s="14" t="s">
        <v>11</v>
      </c>
    </row>
    <row r="1819" spans="1:10" ht="15.6">
      <c r="A1819" s="21">
        <v>2694772</v>
      </c>
      <c r="B1819" s="8" t="s">
        <v>254</v>
      </c>
      <c r="C1819" s="8" t="s">
        <v>254</v>
      </c>
      <c r="D1819" s="28" t="s">
        <v>3251</v>
      </c>
      <c r="E1819" s="12"/>
      <c r="F1819" s="22" t="s">
        <v>14</v>
      </c>
      <c r="G1819" s="12"/>
      <c r="H1819" s="12"/>
      <c r="I1819" s="25">
        <v>52</v>
      </c>
      <c r="J1819" s="14" t="s">
        <v>11</v>
      </c>
    </row>
    <row r="1820" spans="1:10" ht="31.2">
      <c r="A1820" s="8">
        <v>2733385</v>
      </c>
      <c r="B1820" s="8" t="s">
        <v>254</v>
      </c>
      <c r="C1820" s="8" t="s">
        <v>254</v>
      </c>
      <c r="D1820" s="45" t="str">
        <f>HYPERLINK("https://catalog.archives.gov/search?q=*:*&amp;f.ancestorNaIds=2733385&amp;sort=naIdSort%20asc","Index to Final Pension Payment Vouchers, 1818 - 1864")</f>
        <v>Index to Final Pension Payment Vouchers, 1818 - 1864</v>
      </c>
      <c r="E1820" s="26" t="str">
        <f>HYPERLINK("https://www.fold3.com/title/654/final-payment-vouchers-index-for-military-pensions-1818-1864","Fold3.com")</f>
        <v>Fold3.com</v>
      </c>
      <c r="F1820" s="12"/>
      <c r="G1820" s="12"/>
      <c r="H1820" s="12"/>
      <c r="I1820" s="8">
        <v>217</v>
      </c>
      <c r="J1820" s="7" t="s">
        <v>11</v>
      </c>
    </row>
    <row r="1821" spans="1:10" ht="31.2">
      <c r="A1821" s="21">
        <v>2745846</v>
      </c>
      <c r="B1821" s="8" t="s">
        <v>254</v>
      </c>
      <c r="C1821" s="8" t="s">
        <v>254</v>
      </c>
      <c r="D1821" s="28" t="s">
        <v>3252</v>
      </c>
      <c r="E1821" s="12"/>
      <c r="F1821" s="22" t="s">
        <v>14</v>
      </c>
      <c r="G1821" s="12"/>
      <c r="H1821" s="12"/>
      <c r="I1821" s="25">
        <v>52</v>
      </c>
      <c r="J1821" s="14" t="s">
        <v>11</v>
      </c>
    </row>
    <row r="1822" spans="1:10" ht="31.2">
      <c r="A1822" s="21">
        <v>2767346</v>
      </c>
      <c r="B1822" s="8" t="s">
        <v>254</v>
      </c>
      <c r="C1822" s="8" t="s">
        <v>254</v>
      </c>
      <c r="D1822" s="28" t="s">
        <v>3253</v>
      </c>
      <c r="E1822" s="12"/>
      <c r="F1822" s="22" t="s">
        <v>14</v>
      </c>
      <c r="G1822" s="12"/>
      <c r="H1822" s="12"/>
      <c r="I1822" s="25">
        <v>36</v>
      </c>
      <c r="J1822" s="14" t="s">
        <v>11</v>
      </c>
    </row>
    <row r="1823" spans="1:10" ht="31.2">
      <c r="A1823" s="21">
        <v>2767350</v>
      </c>
      <c r="B1823" s="8" t="s">
        <v>254</v>
      </c>
      <c r="C1823" s="8" t="s">
        <v>254</v>
      </c>
      <c r="D1823" s="28" t="s">
        <v>3254</v>
      </c>
      <c r="E1823" s="12"/>
      <c r="F1823" s="22" t="s">
        <v>14</v>
      </c>
      <c r="G1823" s="12"/>
      <c r="H1823" s="12"/>
      <c r="I1823" s="25">
        <v>36</v>
      </c>
      <c r="J1823" s="14" t="s">
        <v>11</v>
      </c>
    </row>
    <row r="1824" spans="1:10" ht="31.2">
      <c r="A1824" s="21">
        <v>2773663</v>
      </c>
      <c r="B1824" s="8" t="s">
        <v>254</v>
      </c>
      <c r="C1824" s="8" t="s">
        <v>254</v>
      </c>
      <c r="D1824" s="20" t="s">
        <v>3255</v>
      </c>
      <c r="E1824" s="12"/>
      <c r="F1824" s="22" t="s">
        <v>14</v>
      </c>
      <c r="G1824" s="12"/>
      <c r="H1824" s="12"/>
      <c r="I1824" s="25">
        <v>21</v>
      </c>
      <c r="J1824" s="14" t="s">
        <v>75</v>
      </c>
    </row>
    <row r="1825" spans="1:10" ht="31.2">
      <c r="A1825" s="8">
        <v>2788575</v>
      </c>
      <c r="B1825" s="8" t="s">
        <v>254</v>
      </c>
      <c r="C1825" s="8" t="s">
        <v>254</v>
      </c>
      <c r="D1825" s="30" t="s">
        <v>3256</v>
      </c>
      <c r="E1825" s="12"/>
      <c r="F1825" s="22" t="s">
        <v>14</v>
      </c>
      <c r="G1825" s="12"/>
      <c r="H1825" s="12"/>
      <c r="I1825" s="8">
        <v>41</v>
      </c>
      <c r="J1825" s="7" t="s">
        <v>75</v>
      </c>
    </row>
    <row r="1826" spans="1:10" ht="31.2">
      <c r="A1826" s="8">
        <v>2788908</v>
      </c>
      <c r="B1826" s="8" t="s">
        <v>254</v>
      </c>
      <c r="C1826" s="8" t="s">
        <v>254</v>
      </c>
      <c r="D1826" s="30" t="s">
        <v>3257</v>
      </c>
      <c r="E1826" s="12"/>
      <c r="F1826" s="12"/>
      <c r="G1826" s="26" t="str">
        <f>HYPERLINK("https://www.familysearch.org/search/catalog/2827521","FamilySearch.org")</f>
        <v>FamilySearch.org</v>
      </c>
      <c r="H1826" s="12"/>
      <c r="I1826" s="8">
        <v>36</v>
      </c>
      <c r="J1826" s="7" t="s">
        <v>75</v>
      </c>
    </row>
    <row r="1827" spans="1:10" ht="31.2">
      <c r="A1827" s="21">
        <v>2789082</v>
      </c>
      <c r="B1827" s="8" t="s">
        <v>254</v>
      </c>
      <c r="C1827" s="8" t="s">
        <v>254</v>
      </c>
      <c r="D1827" s="20" t="s">
        <v>3258</v>
      </c>
      <c r="E1827" s="12"/>
      <c r="F1827" s="22" t="s">
        <v>14</v>
      </c>
      <c r="G1827" s="12"/>
      <c r="H1827" s="12"/>
      <c r="I1827" s="25">
        <v>41</v>
      </c>
      <c r="J1827" s="14" t="s">
        <v>75</v>
      </c>
    </row>
    <row r="1828" spans="1:10" ht="46.8">
      <c r="A1828" s="8">
        <v>2789157</v>
      </c>
      <c r="B1828" s="8" t="s">
        <v>254</v>
      </c>
      <c r="C1828" s="8" t="s">
        <v>254</v>
      </c>
      <c r="D1828" s="30" t="s">
        <v>3259</v>
      </c>
      <c r="E1828" s="12"/>
      <c r="F1828" s="12"/>
      <c r="G1828" s="26" t="str">
        <f>HYPERLINK("https://www.familysearch.org/search/catalog/2827527","FamilySearch.org")</f>
        <v>FamilySearch.org</v>
      </c>
      <c r="H1828" s="12"/>
      <c r="I1828" s="8">
        <v>36</v>
      </c>
      <c r="J1828" s="7" t="s">
        <v>75</v>
      </c>
    </row>
    <row r="1829" spans="1:10" ht="31.2">
      <c r="A1829" s="8">
        <v>2790537</v>
      </c>
      <c r="B1829" s="8" t="s">
        <v>254</v>
      </c>
      <c r="C1829" s="8" t="s">
        <v>254</v>
      </c>
      <c r="D1829" s="45" t="s">
        <v>3260</v>
      </c>
      <c r="E1829" s="12"/>
      <c r="F1829" s="12"/>
      <c r="G1829" s="26" t="s">
        <v>42</v>
      </c>
      <c r="H1829" s="12"/>
      <c r="I1829" s="8">
        <v>36</v>
      </c>
      <c r="J1829" s="7" t="s">
        <v>11</v>
      </c>
    </row>
    <row r="1830" spans="1:10" ht="31.2">
      <c r="A1830" s="8">
        <v>2790736</v>
      </c>
      <c r="B1830" s="8" t="s">
        <v>254</v>
      </c>
      <c r="C1830" s="8" t="s">
        <v>254</v>
      </c>
      <c r="D1830" s="30" t="s">
        <v>3261</v>
      </c>
      <c r="E1830" s="12"/>
      <c r="F1830" s="12"/>
      <c r="G1830" s="26" t="str">
        <f>HYPERLINK("https://www.familysearch.org/search/catalog/2827521","FamilySearch.org")</f>
        <v>FamilySearch.org</v>
      </c>
      <c r="H1830" s="12"/>
      <c r="I1830" s="8">
        <v>36</v>
      </c>
      <c r="J1830" s="7" t="s">
        <v>75</v>
      </c>
    </row>
    <row r="1831" spans="1:10" ht="46.8">
      <c r="A1831" s="21">
        <v>2790827</v>
      </c>
      <c r="B1831" s="8" t="s">
        <v>254</v>
      </c>
      <c r="C1831" s="8" t="s">
        <v>254</v>
      </c>
      <c r="D1831" s="20" t="s">
        <v>3262</v>
      </c>
      <c r="E1831" s="12"/>
      <c r="F1831" s="22" t="s">
        <v>14</v>
      </c>
      <c r="G1831" s="12"/>
      <c r="H1831" s="12"/>
      <c r="I1831" s="25">
        <v>21</v>
      </c>
      <c r="J1831" s="14" t="s">
        <v>75</v>
      </c>
    </row>
    <row r="1832" spans="1:10" ht="46.8">
      <c r="A1832" s="21">
        <v>2794660</v>
      </c>
      <c r="B1832" s="8" t="s">
        <v>254</v>
      </c>
      <c r="C1832" s="8" t="s">
        <v>254</v>
      </c>
      <c r="D1832" s="20" t="s">
        <v>3263</v>
      </c>
      <c r="E1832" s="12"/>
      <c r="F1832" s="22" t="s">
        <v>14</v>
      </c>
      <c r="G1832" s="12"/>
      <c r="H1832" s="12"/>
      <c r="I1832" s="25">
        <v>21</v>
      </c>
      <c r="J1832" s="14" t="s">
        <v>75</v>
      </c>
    </row>
    <row r="1833" spans="1:10" ht="46.8">
      <c r="A1833" s="21">
        <v>2794664</v>
      </c>
      <c r="B1833" s="8" t="s">
        <v>254</v>
      </c>
      <c r="C1833" s="8" t="s">
        <v>254</v>
      </c>
      <c r="D1833" s="20" t="s">
        <v>3264</v>
      </c>
      <c r="E1833" s="12"/>
      <c r="F1833" s="22" t="s">
        <v>14</v>
      </c>
      <c r="G1833" s="12"/>
      <c r="H1833" s="12"/>
      <c r="I1833" s="25">
        <v>21</v>
      </c>
      <c r="J1833" s="14" t="s">
        <v>75</v>
      </c>
    </row>
    <row r="1834" spans="1:10" ht="46.8">
      <c r="A1834" s="21">
        <v>2806081</v>
      </c>
      <c r="B1834" s="8" t="s">
        <v>254</v>
      </c>
      <c r="C1834" s="8" t="s">
        <v>254</v>
      </c>
      <c r="D1834" s="41" t="str">
        <f>HYPERLINK("https://catalog.archives.gov/search?q=*:*&amp;f.ancestorNaIds=2806081&amp;sort=naIdSort%20asc","Military Petitions for Naturalization, Tennessee (Southern (Chattanooga) Division of the Eastern District), 1918 - 1923")</f>
        <v>Military Petitions for Naturalization, Tennessee (Southern (Chattanooga) Division of the Eastern District), 1918 - 1923</v>
      </c>
      <c r="E1834" s="12"/>
      <c r="F1834" s="22" t="s">
        <v>14</v>
      </c>
      <c r="G1834" s="12"/>
      <c r="H1834" s="12"/>
      <c r="I1834" s="25">
        <v>21</v>
      </c>
      <c r="J1834" s="14" t="s">
        <v>11</v>
      </c>
    </row>
    <row r="1835" spans="1:10" ht="46.8">
      <c r="A1835" s="21">
        <v>2806084</v>
      </c>
      <c r="B1835" s="8" t="s">
        <v>254</v>
      </c>
      <c r="C1835" s="8" t="s">
        <v>254</v>
      </c>
      <c r="D1835" s="41" t="str">
        <f>HYPERLINK("https://catalog.archives.gov/search?q=*:*&amp;f.ancestorNaIds=2806084&amp;sort=naIdSort%20asc","Military Petitions for Naturalization, Tennessee (Western (Memphis) Division of the Western District), 1918 - 1919")</f>
        <v>Military Petitions for Naturalization, Tennessee (Western (Memphis) Division of the Western District), 1918 - 1919</v>
      </c>
      <c r="E1835" s="12"/>
      <c r="F1835" s="22" t="s">
        <v>14</v>
      </c>
      <c r="G1835" s="12"/>
      <c r="H1835" s="12"/>
      <c r="I1835" s="25">
        <v>21</v>
      </c>
      <c r="J1835" s="14" t="s">
        <v>11</v>
      </c>
    </row>
    <row r="1836" spans="1:10" ht="46.8">
      <c r="A1836" s="68">
        <v>2826558</v>
      </c>
      <c r="B1836" s="8" t="s">
        <v>254</v>
      </c>
      <c r="C1836" s="8" t="s">
        <v>254</v>
      </c>
      <c r="D1836" s="72" t="s">
        <v>3265</v>
      </c>
      <c r="E1836" s="12"/>
      <c r="F1836" s="12"/>
      <c r="G1836" s="27" t="s">
        <v>42</v>
      </c>
      <c r="H1836" s="12"/>
      <c r="I1836" s="25">
        <v>21</v>
      </c>
      <c r="J1836" s="14" t="s">
        <v>75</v>
      </c>
    </row>
    <row r="1837" spans="1:10" ht="31.2">
      <c r="A1837" s="8">
        <v>2827815</v>
      </c>
      <c r="B1837" s="8" t="s">
        <v>254</v>
      </c>
      <c r="C1837" s="8" t="s">
        <v>254</v>
      </c>
      <c r="D1837" s="30" t="s">
        <v>3266</v>
      </c>
      <c r="E1837" s="12"/>
      <c r="F1837" s="12"/>
      <c r="G1837" s="26" t="str">
        <f>HYPERLINK("https://www.familysearch.org/search/catalog/2827525","FamilySearch.org")</f>
        <v>FamilySearch.org</v>
      </c>
      <c r="H1837" s="12"/>
      <c r="I1837" s="8">
        <v>36</v>
      </c>
      <c r="J1837" s="7" t="s">
        <v>75</v>
      </c>
    </row>
    <row r="1838" spans="1:10" ht="31.2">
      <c r="A1838" s="29">
        <v>2838555</v>
      </c>
      <c r="B1838" s="8" t="s">
        <v>254</v>
      </c>
      <c r="C1838" s="8" t="s">
        <v>254</v>
      </c>
      <c r="D1838" s="15" t="s">
        <v>3267</v>
      </c>
      <c r="E1838" s="27" t="s">
        <v>222</v>
      </c>
      <c r="F1838" s="27" t="str">
        <f t="shared" ref="F1838:F1841" si="73">HYPERLINK("https://search.ancestryinstitution.com/search/db.aspx?dbid=2238","Ancestry.com")</f>
        <v>Ancestry.com</v>
      </c>
      <c r="G1838" s="12"/>
      <c r="H1838" s="12"/>
      <c r="I1838" s="25">
        <v>147</v>
      </c>
      <c r="J1838" s="14" t="s">
        <v>11</v>
      </c>
    </row>
    <row r="1839" spans="1:10" ht="31.2">
      <c r="A1839" s="29">
        <v>2838556</v>
      </c>
      <c r="B1839" s="8" t="s">
        <v>254</v>
      </c>
      <c r="C1839" s="8" t="s">
        <v>254</v>
      </c>
      <c r="D1839" s="30" t="s">
        <v>3268</v>
      </c>
      <c r="E1839" s="27" t="s">
        <v>222</v>
      </c>
      <c r="F1839" s="27" t="str">
        <f t="shared" si="73"/>
        <v>Ancestry.com</v>
      </c>
      <c r="G1839" s="12"/>
      <c r="H1839" s="12"/>
      <c r="I1839" s="25">
        <v>147</v>
      </c>
      <c r="J1839" s="14" t="s">
        <v>75</v>
      </c>
    </row>
    <row r="1840" spans="1:10" ht="31.2">
      <c r="A1840" s="29">
        <v>2838557</v>
      </c>
      <c r="B1840" s="8" t="s">
        <v>254</v>
      </c>
      <c r="C1840" s="8" t="s">
        <v>254</v>
      </c>
      <c r="D1840" s="15" t="s">
        <v>3269</v>
      </c>
      <c r="E1840" s="27" t="s">
        <v>222</v>
      </c>
      <c r="F1840" s="27" t="str">
        <f t="shared" si="73"/>
        <v>Ancestry.com</v>
      </c>
      <c r="G1840" s="12"/>
      <c r="H1840" s="12"/>
      <c r="I1840" s="25">
        <v>147</v>
      </c>
      <c r="J1840" s="14" t="s">
        <v>17</v>
      </c>
    </row>
    <row r="1841" spans="1:10" ht="31.2">
      <c r="A1841" s="29">
        <v>2838690</v>
      </c>
      <c r="B1841" s="8" t="s">
        <v>254</v>
      </c>
      <c r="C1841" s="8" t="s">
        <v>254</v>
      </c>
      <c r="D1841" s="30" t="s">
        <v>3270</v>
      </c>
      <c r="E1841" s="27" t="s">
        <v>222</v>
      </c>
      <c r="F1841" s="27" t="str">
        <f t="shared" si="73"/>
        <v>Ancestry.com</v>
      </c>
      <c r="G1841" s="12"/>
      <c r="H1841" s="12"/>
      <c r="I1841" s="25">
        <v>147</v>
      </c>
      <c r="J1841" s="14" t="s">
        <v>75</v>
      </c>
    </row>
    <row r="1842" spans="1:10" ht="31.2">
      <c r="A1842" s="21">
        <v>2838796</v>
      </c>
      <c r="B1842" s="8" t="s">
        <v>254</v>
      </c>
      <c r="C1842" s="8" t="s">
        <v>254</v>
      </c>
      <c r="D1842" s="28" t="s">
        <v>3271</v>
      </c>
      <c r="E1842" s="12"/>
      <c r="F1842" s="22" t="s">
        <v>14</v>
      </c>
      <c r="G1842" s="12"/>
      <c r="H1842" s="12"/>
      <c r="I1842" s="25">
        <v>21</v>
      </c>
      <c r="J1842" s="14" t="s">
        <v>11</v>
      </c>
    </row>
    <row r="1843" spans="1:10" ht="46.8">
      <c r="A1843" s="21">
        <v>2839183</v>
      </c>
      <c r="B1843" s="8" t="s">
        <v>254</v>
      </c>
      <c r="C1843" s="8" t="s">
        <v>254</v>
      </c>
      <c r="D1843" s="20" t="s">
        <v>3272</v>
      </c>
      <c r="E1843" s="12"/>
      <c r="F1843" s="22" t="s">
        <v>14</v>
      </c>
      <c r="G1843" s="12"/>
      <c r="H1843" s="12"/>
      <c r="I1843" s="25">
        <v>21</v>
      </c>
      <c r="J1843" s="14" t="s">
        <v>75</v>
      </c>
    </row>
    <row r="1844" spans="1:10" ht="31.2">
      <c r="A1844" s="68">
        <v>2839217</v>
      </c>
      <c r="B1844" s="8" t="s">
        <v>254</v>
      </c>
      <c r="C1844" s="8" t="s">
        <v>254</v>
      </c>
      <c r="D1844" s="15" t="s">
        <v>3273</v>
      </c>
      <c r="E1844" s="27" t="s">
        <v>222</v>
      </c>
      <c r="F1844" s="27" t="str">
        <f>HYPERLINK("https://search.ancestryinstitution.com/search/db.aspx?dbid=2238","Ancestry.com")</f>
        <v>Ancestry.com</v>
      </c>
      <c r="G1844" s="12"/>
      <c r="H1844" s="12"/>
      <c r="I1844" s="25">
        <v>147</v>
      </c>
      <c r="J1844" s="14" t="s">
        <v>11</v>
      </c>
    </row>
    <row r="1845" spans="1:10" ht="46.8">
      <c r="A1845" s="21">
        <v>2843114</v>
      </c>
      <c r="B1845" s="8" t="s">
        <v>254</v>
      </c>
      <c r="C1845" s="8" t="s">
        <v>254</v>
      </c>
      <c r="D1845" s="20" t="s">
        <v>3274</v>
      </c>
      <c r="E1845" s="12"/>
      <c r="F1845" s="22" t="s">
        <v>14</v>
      </c>
      <c r="G1845" s="12"/>
      <c r="H1845" s="12"/>
      <c r="I1845" s="25">
        <v>21</v>
      </c>
      <c r="J1845" s="14" t="s">
        <v>75</v>
      </c>
    </row>
    <row r="1846" spans="1:10" ht="46.8">
      <c r="A1846" s="8">
        <v>2843163</v>
      </c>
      <c r="B1846" s="8" t="s">
        <v>254</v>
      </c>
      <c r="C1846" s="8" t="s">
        <v>254</v>
      </c>
      <c r="D1846" s="45" t="s">
        <v>3275</v>
      </c>
      <c r="E1846" s="12"/>
      <c r="F1846" s="12"/>
      <c r="G1846" s="26" t="str">
        <f>HYPERLINK("https://www.familysearch.org/search/catalog/2827521","FamilySearch.org")</f>
        <v>FamilySearch.org</v>
      </c>
      <c r="H1846" s="12"/>
      <c r="I1846" s="8">
        <v>36</v>
      </c>
      <c r="J1846" s="7" t="s">
        <v>11</v>
      </c>
    </row>
    <row r="1847" spans="1:10" ht="31.2">
      <c r="A1847" s="8">
        <v>2843635</v>
      </c>
      <c r="B1847" s="8" t="s">
        <v>254</v>
      </c>
      <c r="C1847" s="8" t="s">
        <v>254</v>
      </c>
      <c r="D1847" s="30" t="s">
        <v>3276</v>
      </c>
      <c r="E1847" s="12"/>
      <c r="F1847" s="12"/>
      <c r="G1847" s="22" t="s">
        <v>42</v>
      </c>
      <c r="H1847" s="12"/>
      <c r="I1847" s="8">
        <v>21</v>
      </c>
      <c r="J1847" s="7" t="s">
        <v>75</v>
      </c>
    </row>
    <row r="1848" spans="1:10" ht="46.8">
      <c r="A1848" s="21">
        <v>2867028</v>
      </c>
      <c r="B1848" s="8" t="s">
        <v>254</v>
      </c>
      <c r="C1848" s="8" t="s">
        <v>254</v>
      </c>
      <c r="D1848" s="28" t="s">
        <v>3277</v>
      </c>
      <c r="E1848" s="12"/>
      <c r="F1848" s="22" t="s">
        <v>14</v>
      </c>
      <c r="G1848" s="12"/>
      <c r="H1848" s="12"/>
      <c r="I1848" s="25">
        <v>21</v>
      </c>
      <c r="J1848" s="14" t="s">
        <v>11</v>
      </c>
    </row>
    <row r="1849" spans="1:10" ht="46.8">
      <c r="A1849" s="8">
        <v>2867049</v>
      </c>
      <c r="B1849" s="8" t="s">
        <v>254</v>
      </c>
      <c r="C1849" s="8" t="s">
        <v>254</v>
      </c>
      <c r="D1849" s="15" t="s">
        <v>3278</v>
      </c>
      <c r="E1849" s="12"/>
      <c r="F1849" s="12"/>
      <c r="G1849" s="26" t="str">
        <f t="shared" ref="G1849:G1851" si="74">HYPERLINK("https://www.familysearch.org/search/catalog/2822368","FamilySearch.org")</f>
        <v>FamilySearch.org</v>
      </c>
      <c r="H1849" s="12"/>
      <c r="I1849" s="8">
        <v>36</v>
      </c>
      <c r="J1849" s="7" t="s">
        <v>11</v>
      </c>
    </row>
    <row r="1850" spans="1:10" ht="31.2">
      <c r="A1850" s="8">
        <v>2867051</v>
      </c>
      <c r="B1850" s="8" t="s">
        <v>254</v>
      </c>
      <c r="C1850" s="8" t="s">
        <v>254</v>
      </c>
      <c r="D1850" s="15" t="s">
        <v>3279</v>
      </c>
      <c r="E1850" s="12"/>
      <c r="F1850" s="12"/>
      <c r="G1850" s="26" t="str">
        <f t="shared" si="74"/>
        <v>FamilySearch.org</v>
      </c>
      <c r="H1850" s="12"/>
      <c r="I1850" s="8">
        <v>36</v>
      </c>
      <c r="J1850" s="7" t="s">
        <v>11</v>
      </c>
    </row>
    <row r="1851" spans="1:10" ht="31.2">
      <c r="A1851" s="8">
        <v>2867714</v>
      </c>
      <c r="B1851" s="8" t="s">
        <v>254</v>
      </c>
      <c r="C1851" s="8" t="s">
        <v>254</v>
      </c>
      <c r="D1851" s="15" t="s">
        <v>3280</v>
      </c>
      <c r="E1851" s="12"/>
      <c r="F1851" s="12"/>
      <c r="G1851" s="26" t="str">
        <f t="shared" si="74"/>
        <v>FamilySearch.org</v>
      </c>
      <c r="H1851" s="12"/>
      <c r="I1851" s="8">
        <v>36</v>
      </c>
      <c r="J1851" s="7" t="s">
        <v>11</v>
      </c>
    </row>
    <row r="1852" spans="1:10" ht="31.2">
      <c r="A1852" s="21">
        <v>2887109</v>
      </c>
      <c r="B1852" s="8" t="s">
        <v>254</v>
      </c>
      <c r="C1852" s="8" t="s">
        <v>254</v>
      </c>
      <c r="D1852" s="20" t="s">
        <v>3281</v>
      </c>
      <c r="E1852" s="12"/>
      <c r="F1852" s="22" t="s">
        <v>14</v>
      </c>
      <c r="G1852" s="12"/>
      <c r="H1852" s="12"/>
      <c r="I1852" s="25">
        <v>21</v>
      </c>
      <c r="J1852" s="14" t="s">
        <v>75</v>
      </c>
    </row>
    <row r="1853" spans="1:10" ht="31.2">
      <c r="A1853" s="8">
        <v>2934408</v>
      </c>
      <c r="B1853" s="8" t="s">
        <v>254</v>
      </c>
      <c r="C1853" s="8" t="s">
        <v>254</v>
      </c>
      <c r="D1853" s="15" t="s">
        <v>3282</v>
      </c>
      <c r="E1853" s="12"/>
      <c r="F1853" s="12"/>
      <c r="G1853" s="26" t="str">
        <f t="shared" ref="G1853:G1855" si="75">HYPERLINK("https://www.familysearch.org/search/catalog/2822368","FamilySearch.org")</f>
        <v>FamilySearch.org</v>
      </c>
      <c r="H1853" s="12"/>
      <c r="I1853" s="8">
        <v>36</v>
      </c>
      <c r="J1853" s="7" t="s">
        <v>75</v>
      </c>
    </row>
    <row r="1854" spans="1:10" ht="31.2">
      <c r="A1854" s="8">
        <v>2934410</v>
      </c>
      <c r="B1854" s="8" t="s">
        <v>254</v>
      </c>
      <c r="C1854" s="8" t="s">
        <v>254</v>
      </c>
      <c r="D1854" s="15" t="s">
        <v>3283</v>
      </c>
      <c r="E1854" s="12"/>
      <c r="F1854" s="12"/>
      <c r="G1854" s="26" t="str">
        <f t="shared" si="75"/>
        <v>FamilySearch.org</v>
      </c>
      <c r="H1854" s="12"/>
      <c r="I1854" s="8">
        <v>36</v>
      </c>
      <c r="J1854" s="7" t="s">
        <v>11</v>
      </c>
    </row>
    <row r="1855" spans="1:10" ht="15.6">
      <c r="A1855" s="8">
        <v>2934411</v>
      </c>
      <c r="B1855" s="8" t="s">
        <v>254</v>
      </c>
      <c r="C1855" s="8" t="s">
        <v>254</v>
      </c>
      <c r="D1855" s="15" t="s">
        <v>3284</v>
      </c>
      <c r="E1855" s="12"/>
      <c r="F1855" s="12"/>
      <c r="G1855" s="26" t="str">
        <f t="shared" si="75"/>
        <v>FamilySearch.org</v>
      </c>
      <c r="H1855" s="12"/>
      <c r="I1855" s="8">
        <v>36</v>
      </c>
      <c r="J1855" s="7" t="s">
        <v>11</v>
      </c>
    </row>
    <row r="1856" spans="1:10" ht="31.2">
      <c r="A1856" s="21">
        <v>2945893</v>
      </c>
      <c r="B1856" s="8" t="s">
        <v>254</v>
      </c>
      <c r="C1856" s="8" t="s">
        <v>254</v>
      </c>
      <c r="D1856" s="28" t="s">
        <v>3285</v>
      </c>
      <c r="E1856" s="12"/>
      <c r="F1856" s="22" t="s">
        <v>14</v>
      </c>
      <c r="G1856" s="12"/>
      <c r="H1856" s="12"/>
      <c r="I1856" s="25">
        <v>21</v>
      </c>
      <c r="J1856" s="14" t="s">
        <v>11</v>
      </c>
    </row>
    <row r="1857" spans="1:10" ht="31.2">
      <c r="A1857" s="8">
        <v>3245221</v>
      </c>
      <c r="B1857" s="8" t="s">
        <v>254</v>
      </c>
      <c r="C1857" s="8" t="s">
        <v>254</v>
      </c>
      <c r="D1857" s="15" t="s">
        <v>3286</v>
      </c>
      <c r="E1857" s="12"/>
      <c r="F1857" s="12"/>
      <c r="G1857" s="26" t="str">
        <f>HYPERLINK("https://www.familysearch.org/search/catalog/2822368","FamilySearch.org")</f>
        <v>FamilySearch.org</v>
      </c>
      <c r="H1857" s="12"/>
      <c r="I1857" s="8">
        <v>36</v>
      </c>
      <c r="J1857" s="7" t="s">
        <v>11</v>
      </c>
    </row>
    <row r="1858" spans="1:10" ht="31.2">
      <c r="A1858" s="21">
        <v>3256022</v>
      </c>
      <c r="B1858" s="8" t="s">
        <v>254</v>
      </c>
      <c r="C1858" s="8" t="s">
        <v>254</v>
      </c>
      <c r="D1858" s="28" t="s">
        <v>3287</v>
      </c>
      <c r="E1858" s="12"/>
      <c r="F1858" s="22" t="s">
        <v>14</v>
      </c>
      <c r="G1858" s="12"/>
      <c r="H1858" s="12"/>
      <c r="I1858" s="25">
        <v>21</v>
      </c>
      <c r="J1858" s="14" t="s">
        <v>11</v>
      </c>
    </row>
    <row r="1859" spans="1:10" ht="46.8">
      <c r="A1859" s="8">
        <v>3260215</v>
      </c>
      <c r="B1859" s="8" t="s">
        <v>254</v>
      </c>
      <c r="C1859" s="8" t="s">
        <v>254</v>
      </c>
      <c r="D1859" s="45" t="str">
        <f>HYPERLINK("https://catalog.archives.gov/search?q=*:*&amp;f.ancestorNaIds=3260215&amp;sort=naIdSort%20asc","Records of Declarations of Intention, Connecticut (Court of Common Pleas, Litchfield County), 1874-1906")</f>
        <v>Records of Declarations of Intention, Connecticut (Court of Common Pleas, Litchfield County), 1874-1906</v>
      </c>
      <c r="E1859" s="12"/>
      <c r="F1859" s="12"/>
      <c r="G1859" s="26" t="str">
        <f>HYPERLINK("https://www.familysearch.org/search/catalog/2999523","FamilySearch.org")</f>
        <v>FamilySearch.org</v>
      </c>
      <c r="H1859" s="12"/>
      <c r="I1859" s="8" t="s">
        <v>3288</v>
      </c>
      <c r="J1859" s="7" t="s">
        <v>11</v>
      </c>
    </row>
    <row r="1860" spans="1:10" ht="46.8">
      <c r="A1860" s="21">
        <v>3281761</v>
      </c>
      <c r="B1860" s="8" t="s">
        <v>254</v>
      </c>
      <c r="C1860" s="8" t="s">
        <v>254</v>
      </c>
      <c r="D1860" s="28" t="s">
        <v>3289</v>
      </c>
      <c r="E1860" s="12"/>
      <c r="F1860" s="27"/>
      <c r="G1860" s="26" t="s">
        <v>42</v>
      </c>
      <c r="H1860" s="12"/>
      <c r="I1860" s="25" t="s">
        <v>3288</v>
      </c>
      <c r="J1860" s="14" t="s">
        <v>11</v>
      </c>
    </row>
    <row r="1861" spans="1:10" ht="31.2">
      <c r="A1861" s="8">
        <v>3315824</v>
      </c>
      <c r="B1861" s="8" t="s">
        <v>254</v>
      </c>
      <c r="C1861" s="8" t="s">
        <v>254</v>
      </c>
      <c r="D1861" s="45" t="str">
        <f>HYPERLINK("https://catalog.archives.gov/search?q=*:*&amp;f.ancestorNaIds=3315824&amp;sort=naIdSort%20asc","Petitions and Records of Naturalization for New Haven, Connecticut, 1906-1911")</f>
        <v>Petitions and Records of Naturalization for New Haven, Connecticut, 1906-1911</v>
      </c>
      <c r="E1861" s="12"/>
      <c r="F1861" s="12"/>
      <c r="G1861" s="26" t="str">
        <f>HYPERLINK("https://www.familysearch.org/search/catalog/1409121","FamilySearch.org")</f>
        <v>FamilySearch.org</v>
      </c>
      <c r="H1861" s="12"/>
      <c r="I1861" s="8">
        <v>21</v>
      </c>
      <c r="J1861" s="7" t="s">
        <v>11</v>
      </c>
    </row>
    <row r="1862" spans="1:10" ht="46.8">
      <c r="A1862" s="8">
        <v>3318899</v>
      </c>
      <c r="B1862" s="8" t="s">
        <v>254</v>
      </c>
      <c r="C1862" s="8" t="s">
        <v>254</v>
      </c>
      <c r="D1862" s="45" t="str">
        <f>HYPERLINK("https://catalog.archives.gov/search?q=*:*&amp;f.ancestorNaIds=3318899&amp;sort=naIdSort%20asc","Records of Naturalizations Connecticut (Court of Common Pleas, Litchfield County), 1875-1906")</f>
        <v>Records of Naturalizations Connecticut (Court of Common Pleas, Litchfield County), 1875-1906</v>
      </c>
      <c r="E1862" s="12"/>
      <c r="F1862" s="12"/>
      <c r="G1862" s="26" t="str">
        <f>HYPERLINK("https://www.familysearch.org/search/catalog/2999523","FamilySearch.org")</f>
        <v>FamilySearch.org</v>
      </c>
      <c r="H1862" s="12"/>
      <c r="I1862" s="8" t="s">
        <v>3288</v>
      </c>
      <c r="J1862" s="7" t="s">
        <v>11</v>
      </c>
    </row>
    <row r="1863" spans="1:10" ht="31.2">
      <c r="A1863" s="21">
        <v>3319522</v>
      </c>
      <c r="B1863" s="8" t="s">
        <v>254</v>
      </c>
      <c r="C1863" s="8" t="s">
        <v>254</v>
      </c>
      <c r="D1863" s="45" t="s">
        <v>3290</v>
      </c>
      <c r="E1863" s="12"/>
      <c r="F1863" s="27"/>
      <c r="G1863" s="26" t="s">
        <v>42</v>
      </c>
      <c r="H1863" s="12"/>
      <c r="I1863" s="25">
        <v>21</v>
      </c>
      <c r="J1863" s="14" t="s">
        <v>11</v>
      </c>
    </row>
    <row r="1864" spans="1:10" ht="46.8">
      <c r="A1864" s="8">
        <v>3325009</v>
      </c>
      <c r="B1864" s="8" t="s">
        <v>254</v>
      </c>
      <c r="C1864" s="8" t="s">
        <v>254</v>
      </c>
      <c r="D1864" s="45" t="str">
        <f>HYPERLINK("https://catalog.archives.gov/search?q=*:*&amp;f.ancestorNaIds=3325009&amp;sort=naIdSort%20asc","Records of Declarations of Intention, Connecticut (Superior Court, Litchfield County), 1851-1906")</f>
        <v>Records of Declarations of Intention, Connecticut (Superior Court, Litchfield County), 1851-1906</v>
      </c>
      <c r="E1864" s="12"/>
      <c r="F1864" s="12"/>
      <c r="G1864" s="26" t="str">
        <f>HYPERLINK("https://www.familysearch.org/search/catalog/2999523","FamilySearch.org")</f>
        <v>FamilySearch.org</v>
      </c>
      <c r="H1864" s="12"/>
      <c r="I1864" s="8" t="s">
        <v>3288</v>
      </c>
      <c r="J1864" s="7" t="s">
        <v>11</v>
      </c>
    </row>
    <row r="1865" spans="1:10" ht="46.8">
      <c r="A1865" s="21">
        <v>3325372</v>
      </c>
      <c r="B1865" s="8" t="s">
        <v>254</v>
      </c>
      <c r="C1865" s="8" t="s">
        <v>254</v>
      </c>
      <c r="D1865" s="45" t="s">
        <v>3291</v>
      </c>
      <c r="E1865" s="12"/>
      <c r="F1865" s="27"/>
      <c r="G1865" s="26" t="s">
        <v>42</v>
      </c>
      <c r="H1865" s="12"/>
      <c r="I1865" s="25" t="s">
        <v>3288</v>
      </c>
      <c r="J1865" s="14" t="s">
        <v>11</v>
      </c>
    </row>
    <row r="1866" spans="1:10" ht="46.8">
      <c r="A1866" s="21">
        <v>3325381</v>
      </c>
      <c r="B1866" s="8" t="s">
        <v>254</v>
      </c>
      <c r="C1866" s="8" t="s">
        <v>254</v>
      </c>
      <c r="D1866" s="20" t="s">
        <v>3292</v>
      </c>
      <c r="E1866" s="12"/>
      <c r="F1866" s="22" t="s">
        <v>14</v>
      </c>
      <c r="G1866" s="12"/>
      <c r="H1866" s="12"/>
      <c r="I1866" s="25">
        <v>21</v>
      </c>
      <c r="J1866" s="14" t="s">
        <v>75</v>
      </c>
    </row>
    <row r="1867" spans="1:10" ht="46.8">
      <c r="A1867" s="8">
        <v>3326107</v>
      </c>
      <c r="B1867" s="8" t="s">
        <v>254</v>
      </c>
      <c r="C1867" s="8" t="s">
        <v>254</v>
      </c>
      <c r="D1867" s="45" t="str">
        <f>HYPERLINK("https://catalog.archives.gov/search?q=*:*&amp;f.ancestorNaIds=3326107&amp;sort=naIdSort%20asc","Declarations of Intention and Petitions for Naturalization, Connecticut (Superior Court, Litchfield County), 1803-1902")</f>
        <v>Declarations of Intention and Petitions for Naturalization, Connecticut (Superior Court, Litchfield County), 1803-1902</v>
      </c>
      <c r="E1867" s="12"/>
      <c r="F1867" s="12"/>
      <c r="G1867" s="26" t="str">
        <f t="shared" ref="G1867:G1869" si="76">HYPERLINK("https://www.familysearch.org/search/catalog/2999523","FamilySearch.org")</f>
        <v>FamilySearch.org</v>
      </c>
      <c r="H1867" s="12"/>
      <c r="I1867" s="8" t="s">
        <v>3288</v>
      </c>
      <c r="J1867" s="7" t="s">
        <v>11</v>
      </c>
    </row>
    <row r="1868" spans="1:10" ht="31.2">
      <c r="A1868" s="8">
        <v>3327003</v>
      </c>
      <c r="B1868" s="8" t="s">
        <v>254</v>
      </c>
      <c r="C1868" s="8" t="s">
        <v>254</v>
      </c>
      <c r="D1868" s="45" t="str">
        <f>HYPERLINK("https://catalog.archives.gov/search?q=*:*&amp;f.ancestorNaIds=3327003&amp;sort=naIdSort%20asc","Records of Naturalizations, Connecticut (Superior Court, Litchfield County), 1842-1903")</f>
        <v>Records of Naturalizations, Connecticut (Superior Court, Litchfield County), 1842-1903</v>
      </c>
      <c r="E1868" s="12"/>
      <c r="F1868" s="12"/>
      <c r="G1868" s="26" t="str">
        <f t="shared" si="76"/>
        <v>FamilySearch.org</v>
      </c>
      <c r="H1868" s="12"/>
      <c r="I1868" s="8" t="s">
        <v>3288</v>
      </c>
      <c r="J1868" s="7" t="s">
        <v>11</v>
      </c>
    </row>
    <row r="1869" spans="1:10" ht="46.8">
      <c r="A1869" s="8">
        <v>3335209</v>
      </c>
      <c r="B1869" s="8" t="s">
        <v>254</v>
      </c>
      <c r="C1869" s="8" t="s">
        <v>254</v>
      </c>
      <c r="D1869" s="45" t="str">
        <f>HYPERLINK("https://catalog.archives.gov/search?q=*:*&amp;f.ancestorNaIds=3335209&amp;sort=naIdSort%20asc","Certificate Stubs of Naturalizations, Connecticut (Superior Court, Litchfield County), 1906-1926")</f>
        <v>Certificate Stubs of Naturalizations, Connecticut (Superior Court, Litchfield County), 1906-1926</v>
      </c>
      <c r="E1869" s="12"/>
      <c r="F1869" s="12"/>
      <c r="G1869" s="26" t="str">
        <f t="shared" si="76"/>
        <v>FamilySearch.org</v>
      </c>
      <c r="H1869" s="12"/>
      <c r="I1869" s="8" t="s">
        <v>3288</v>
      </c>
      <c r="J1869" s="7" t="s">
        <v>11</v>
      </c>
    </row>
    <row r="1870" spans="1:10" ht="46.8">
      <c r="A1870" s="21">
        <v>3349854</v>
      </c>
      <c r="B1870" s="8" t="s">
        <v>254</v>
      </c>
      <c r="C1870" s="8" t="s">
        <v>254</v>
      </c>
      <c r="D1870" s="41" t="s">
        <v>3293</v>
      </c>
      <c r="E1870" s="12"/>
      <c r="F1870" s="22" t="s">
        <v>14</v>
      </c>
      <c r="G1870" s="12"/>
      <c r="H1870" s="12"/>
      <c r="I1870" s="25">
        <v>21</v>
      </c>
      <c r="J1870" s="14" t="s">
        <v>11</v>
      </c>
    </row>
    <row r="1871" spans="1:10" ht="46.8">
      <c r="A1871" s="21">
        <v>3361338</v>
      </c>
      <c r="B1871" s="8" t="s">
        <v>254</v>
      </c>
      <c r="C1871" s="8" t="s">
        <v>254</v>
      </c>
      <c r="D1871" s="20" t="s">
        <v>3294</v>
      </c>
      <c r="E1871" s="12"/>
      <c r="F1871" s="22" t="s">
        <v>14</v>
      </c>
      <c r="G1871" s="12"/>
      <c r="H1871" s="12"/>
      <c r="I1871" s="25">
        <v>21</v>
      </c>
      <c r="J1871" s="14" t="s">
        <v>75</v>
      </c>
    </row>
    <row r="1872" spans="1:10" ht="62.4">
      <c r="A1872" s="21">
        <v>3362566</v>
      </c>
      <c r="B1872" s="8" t="s">
        <v>254</v>
      </c>
      <c r="C1872" s="8" t="s">
        <v>254</v>
      </c>
      <c r="D1872" s="20" t="s">
        <v>3295</v>
      </c>
      <c r="E1872" s="12"/>
      <c r="F1872" s="22" t="s">
        <v>14</v>
      </c>
      <c r="G1872" s="12"/>
      <c r="H1872" s="12"/>
      <c r="I1872" s="25">
        <v>21</v>
      </c>
      <c r="J1872" s="14" t="s">
        <v>75</v>
      </c>
    </row>
    <row r="1873" spans="1:10" ht="62.4">
      <c r="A1873" s="21">
        <v>3370973</v>
      </c>
      <c r="B1873" s="8" t="s">
        <v>254</v>
      </c>
      <c r="C1873" s="8" t="s">
        <v>254</v>
      </c>
      <c r="D1873" s="20" t="s">
        <v>3296</v>
      </c>
      <c r="E1873" s="12"/>
      <c r="F1873" s="22" t="s">
        <v>14</v>
      </c>
      <c r="G1873" s="12"/>
      <c r="H1873" s="12"/>
      <c r="I1873" s="25">
        <v>21</v>
      </c>
      <c r="J1873" s="14" t="s">
        <v>75</v>
      </c>
    </row>
    <row r="1874" spans="1:10" ht="46.8">
      <c r="A1874" s="8">
        <v>3386157</v>
      </c>
      <c r="B1874" s="8" t="s">
        <v>254</v>
      </c>
      <c r="C1874" s="8" t="s">
        <v>254</v>
      </c>
      <c r="D1874" s="45" t="str">
        <f>HYPERLINK("https://catalog.archives.gov/search?q=*:*&amp;f.ancestorNaIds=3386157&amp;sort=naIdSort%20asc","Burial Records (Veterans Administration. National Homes Service. Eastern Branch, Togus, Maine), 1892-1938")</f>
        <v>Burial Records (Veterans Administration. National Homes Service. Eastern Branch, Togus, Maine), 1892-1938</v>
      </c>
      <c r="E1874" s="12"/>
      <c r="F1874" s="12"/>
      <c r="G1874" s="21" t="s">
        <v>42</v>
      </c>
      <c r="H1874" s="12"/>
      <c r="I1874" s="8">
        <v>15</v>
      </c>
      <c r="J1874" s="7" t="s">
        <v>11</v>
      </c>
    </row>
    <row r="1875" spans="1:10" ht="46.8">
      <c r="A1875" s="8">
        <v>3386158</v>
      </c>
      <c r="B1875" s="8" t="s">
        <v>254</v>
      </c>
      <c r="C1875" s="8" t="s">
        <v>254</v>
      </c>
      <c r="D1875" s="45" t="str">
        <f>HYPERLINK("https://catalog.archives.gov/search?q=*:*&amp;f.ancestorNaIds=3386158&amp;sort=naIdSort%20asc","Sample Case Files of Members (Veterans Administration. National Homes Service. Eastern Branch, Togus, Maine), 1866-1932")</f>
        <v>Sample Case Files of Members (Veterans Administration. National Homes Service. Eastern Branch, Togus, Maine), 1866-1932</v>
      </c>
      <c r="E1875" s="12"/>
      <c r="F1875" s="12"/>
      <c r="G1875" s="21" t="s">
        <v>42</v>
      </c>
      <c r="H1875" s="12"/>
      <c r="I1875" s="8">
        <v>15</v>
      </c>
      <c r="J1875" s="7" t="s">
        <v>11</v>
      </c>
    </row>
    <row r="1876" spans="1:10" ht="62.4">
      <c r="A1876" s="8">
        <v>3386161</v>
      </c>
      <c r="B1876" s="8" t="s">
        <v>254</v>
      </c>
      <c r="C1876" s="8" t="s">
        <v>254</v>
      </c>
      <c r="D1876" s="45" t="str">
        <f>HYPERLINK("https://catalog.archives.gov/search?q=*:*&amp;f.ancestorNaIds=3386161&amp;sort=naIdSort%20asc","Proceedings of the Council of Administration Pertaining to Post Funds (National Asylum for Disabled Volunteer Soldiers. Eastern Branch, Togus, Maine), 1886-1895")</f>
        <v>Proceedings of the Council of Administration Pertaining to Post Funds (National Asylum for Disabled Volunteer Soldiers. Eastern Branch, Togus, Maine), 1886-1895</v>
      </c>
      <c r="E1876" s="12"/>
      <c r="F1876" s="12"/>
      <c r="G1876" s="21" t="s">
        <v>42</v>
      </c>
      <c r="H1876" s="12"/>
      <c r="I1876" s="8">
        <v>15</v>
      </c>
      <c r="J1876" s="7" t="s">
        <v>11</v>
      </c>
    </row>
    <row r="1877" spans="1:10" ht="46.8">
      <c r="A1877" s="8">
        <v>3386162</v>
      </c>
      <c r="B1877" s="8" t="s">
        <v>254</v>
      </c>
      <c r="C1877" s="8" t="s">
        <v>254</v>
      </c>
      <c r="D1877" s="45" t="str">
        <f>HYPERLINK("https://catalog.archives.gov/search?q=*:*&amp;f.ancestorNaIds=3386162&amp;sort=naIdSort%20asc","Death Records (National Asylum for Disabled Volunteer Soldiers. Eastern Branch, Togus, Maine), 1893-1899")</f>
        <v>Death Records (National Asylum for Disabled Volunteer Soldiers. Eastern Branch, Togus, Maine), 1893-1899</v>
      </c>
      <c r="E1877" s="12"/>
      <c r="F1877" s="12"/>
      <c r="G1877" s="21" t="s">
        <v>42</v>
      </c>
      <c r="H1877" s="12"/>
      <c r="I1877" s="8">
        <v>15</v>
      </c>
      <c r="J1877" s="7" t="s">
        <v>11</v>
      </c>
    </row>
    <row r="1878" spans="1:10" ht="46.8">
      <c r="A1878" s="8">
        <v>3386165</v>
      </c>
      <c r="B1878" s="8" t="s">
        <v>254</v>
      </c>
      <c r="C1878" s="8" t="s">
        <v>254</v>
      </c>
      <c r="D1878" s="45" t="str">
        <f>HYPERLINK("https://catalog.archives.gov/search?q=*:*&amp;f.ancestorNaIds=3386165&amp;sort=naIdSort%20asc","Posthumous Accounts for Individuals (National Asylum for Disabled Volunteer Soldiers. Eastern Branch, Togus, Maine), 1889-1905")</f>
        <v>Posthumous Accounts for Individuals (National Asylum for Disabled Volunteer Soldiers. Eastern Branch, Togus, Maine), 1889-1905</v>
      </c>
      <c r="E1878" s="12"/>
      <c r="F1878" s="12"/>
      <c r="G1878" s="21" t="s">
        <v>42</v>
      </c>
      <c r="H1878" s="12"/>
      <c r="I1878" s="8">
        <v>15</v>
      </c>
      <c r="J1878" s="7" t="s">
        <v>11</v>
      </c>
    </row>
    <row r="1879" spans="1:10" ht="46.8">
      <c r="A1879" s="8">
        <v>3386166</v>
      </c>
      <c r="B1879" s="8" t="s">
        <v>254</v>
      </c>
      <c r="C1879" s="8" t="s">
        <v>254</v>
      </c>
      <c r="D1879" s="45" t="str">
        <f>HYPERLINK("https://catalog.archives.gov/search?q=*:*&amp;f.ancestorNaIds=3386166&amp;sort=naIdSort%20asc","Posthumous Cash Accounts (Veterans Administration. National Homes Service. Eastern Branch, Togus, Maine), 1905-1931")</f>
        <v>Posthumous Cash Accounts (Veterans Administration. National Homes Service. Eastern Branch, Togus, Maine), 1905-1931</v>
      </c>
      <c r="E1879" s="12"/>
      <c r="F1879" s="12"/>
      <c r="G1879" s="21" t="s">
        <v>42</v>
      </c>
      <c r="H1879" s="12"/>
      <c r="I1879" s="8">
        <v>15</v>
      </c>
      <c r="J1879" s="7" t="s">
        <v>11</v>
      </c>
    </row>
    <row r="1880" spans="1:10" ht="62.4">
      <c r="A1880" s="8">
        <v>3386172</v>
      </c>
      <c r="B1880" s="8" t="s">
        <v>254</v>
      </c>
      <c r="C1880" s="8" t="s">
        <v>254</v>
      </c>
      <c r="D1880" s="45" t="str">
        <f>HYPERLINK("https://catalog.archives.gov/search?q=*:*&amp;f.ancestorNaIds=3386172&amp;sort=naIdSort%20asc","Lists of Members of Company C and Members Admitted to the Hospital (National Asylum for Disabled Volunteer Soldiers. Eastern Branch, Togus, Maine), 1873-1883")</f>
        <v>Lists of Members of Company C and Members Admitted to the Hospital (National Asylum for Disabled Volunteer Soldiers. Eastern Branch, Togus, Maine), 1873-1883</v>
      </c>
      <c r="E1880" s="12"/>
      <c r="F1880" s="12"/>
      <c r="G1880" s="21" t="s">
        <v>42</v>
      </c>
      <c r="H1880" s="12"/>
      <c r="I1880" s="8">
        <v>15</v>
      </c>
      <c r="J1880" s="7" t="s">
        <v>11</v>
      </c>
    </row>
    <row r="1881" spans="1:10" ht="31.2">
      <c r="A1881" s="8">
        <v>3432872</v>
      </c>
      <c r="B1881" s="8" t="s">
        <v>254</v>
      </c>
      <c r="C1881" s="8" t="s">
        <v>254</v>
      </c>
      <c r="D1881" s="30" t="s">
        <v>3297</v>
      </c>
      <c r="E1881" s="12"/>
      <c r="F1881" s="12"/>
      <c r="G1881" s="26" t="str">
        <f>HYPERLINK("https://www.familysearch.org/search/collection/2622566","FamilySearch.org")</f>
        <v>FamilySearch.org</v>
      </c>
      <c r="H1881" s="12"/>
      <c r="I1881" s="8">
        <v>21</v>
      </c>
      <c r="J1881" s="7" t="s">
        <v>75</v>
      </c>
    </row>
    <row r="1882" spans="1:10" ht="46.8">
      <c r="A1882" s="21">
        <v>3444809</v>
      </c>
      <c r="B1882" s="8" t="s">
        <v>254</v>
      </c>
      <c r="C1882" s="8" t="s">
        <v>254</v>
      </c>
      <c r="D1882" s="15" t="s">
        <v>3298</v>
      </c>
      <c r="E1882" s="12"/>
      <c r="F1882" s="12"/>
      <c r="G1882" s="27" t="s">
        <v>42</v>
      </c>
      <c r="H1882" s="12"/>
      <c r="I1882" s="25">
        <v>41</v>
      </c>
      <c r="J1882" s="14" t="s">
        <v>17</v>
      </c>
    </row>
    <row r="1883" spans="1:10" ht="46.8">
      <c r="A1883" s="8">
        <v>3475315</v>
      </c>
      <c r="B1883" s="8" t="s">
        <v>254</v>
      </c>
      <c r="C1883" s="8" t="s">
        <v>254</v>
      </c>
      <c r="D1883" s="15" t="s">
        <v>3299</v>
      </c>
      <c r="E1883" s="12"/>
      <c r="F1883" s="12"/>
      <c r="G1883" s="26" t="str">
        <f>HYPERLINK("https://www.familysearch.org/search/catalog/2822367","FamilySearch.org")</f>
        <v>FamilySearch.org</v>
      </c>
      <c r="H1883" s="12"/>
      <c r="I1883" s="8">
        <v>41</v>
      </c>
      <c r="J1883" s="7" t="s">
        <v>11</v>
      </c>
    </row>
    <row r="1884" spans="1:10" ht="46.8">
      <c r="A1884" s="21">
        <v>3476677</v>
      </c>
      <c r="B1884" s="8" t="s">
        <v>254</v>
      </c>
      <c r="C1884" s="8" t="s">
        <v>254</v>
      </c>
      <c r="D1884" s="15" t="s">
        <v>3300</v>
      </c>
      <c r="E1884" s="12"/>
      <c r="F1884" s="12"/>
      <c r="G1884" s="27" t="s">
        <v>42</v>
      </c>
      <c r="H1884" s="12"/>
      <c r="I1884" s="25">
        <v>36</v>
      </c>
      <c r="J1884" s="14" t="s">
        <v>11</v>
      </c>
    </row>
    <row r="1885" spans="1:10" ht="62.4">
      <c r="A1885" s="8">
        <v>3477743</v>
      </c>
      <c r="B1885" s="8" t="s">
        <v>254</v>
      </c>
      <c r="C1885" s="8" t="s">
        <v>254</v>
      </c>
      <c r="D1885" s="15" t="s">
        <v>3301</v>
      </c>
      <c r="E1885" s="12"/>
      <c r="F1885" s="12"/>
      <c r="G1885" s="26" t="str">
        <f>HYPERLINK("https://www.familysearch.org/search/catalog/2822367","FamilySearch.org")</f>
        <v>FamilySearch.org</v>
      </c>
      <c r="H1885" s="12"/>
      <c r="I1885" s="8">
        <v>41</v>
      </c>
      <c r="J1885" s="7" t="s">
        <v>11</v>
      </c>
    </row>
    <row r="1886" spans="1:10" ht="78">
      <c r="A1886" s="21">
        <v>3477933</v>
      </c>
      <c r="B1886" s="8" t="s">
        <v>254</v>
      </c>
      <c r="C1886" s="8" t="s">
        <v>254</v>
      </c>
      <c r="D1886" s="20" t="s">
        <v>3302</v>
      </c>
      <c r="E1886" s="12"/>
      <c r="F1886" s="12"/>
      <c r="G1886" s="27" t="s">
        <v>42</v>
      </c>
      <c r="H1886" s="12"/>
      <c r="I1886" s="25">
        <v>36</v>
      </c>
      <c r="J1886" s="14" t="s">
        <v>75</v>
      </c>
    </row>
    <row r="1887" spans="1:10" ht="46.8">
      <c r="A1887" s="8">
        <v>3477950</v>
      </c>
      <c r="B1887" s="8" t="s">
        <v>254</v>
      </c>
      <c r="C1887" s="8" t="s">
        <v>254</v>
      </c>
      <c r="D1887" s="15" t="s">
        <v>3303</v>
      </c>
      <c r="E1887" s="12"/>
      <c r="F1887" s="12"/>
      <c r="G1887" s="26" t="str">
        <f>HYPERLINK("https://www.familysearch.org/search/catalog/2822367","FamilySearch.org")</f>
        <v>FamilySearch.org</v>
      </c>
      <c r="H1887" s="12"/>
      <c r="I1887" s="8">
        <v>41</v>
      </c>
      <c r="J1887" s="7" t="s">
        <v>11</v>
      </c>
    </row>
    <row r="1888" spans="1:10" ht="62.4">
      <c r="A1888" s="8">
        <v>3477952</v>
      </c>
      <c r="B1888" s="8" t="s">
        <v>254</v>
      </c>
      <c r="C1888" s="8" t="s">
        <v>254</v>
      </c>
      <c r="D1888" s="30" t="s">
        <v>3304</v>
      </c>
      <c r="E1888" s="12"/>
      <c r="F1888" s="12"/>
      <c r="G1888" s="26" t="str">
        <f t="shared" ref="G1888:G1889" si="77">HYPERLINK("https://www.familysearch.org/search/catalog/2822368","FamilySearch.org")</f>
        <v>FamilySearch.org</v>
      </c>
      <c r="H1888" s="12"/>
      <c r="I1888" s="8">
        <v>41</v>
      </c>
      <c r="J1888" s="7" t="s">
        <v>75</v>
      </c>
    </row>
    <row r="1889" spans="1:10" ht="46.8">
      <c r="A1889" s="8">
        <v>3477966</v>
      </c>
      <c r="B1889" s="8" t="s">
        <v>254</v>
      </c>
      <c r="C1889" s="8" t="s">
        <v>254</v>
      </c>
      <c r="D1889" s="15" t="s">
        <v>3305</v>
      </c>
      <c r="E1889" s="12"/>
      <c r="F1889" s="12"/>
      <c r="G1889" s="26" t="str">
        <f t="shared" si="77"/>
        <v>FamilySearch.org</v>
      </c>
      <c r="H1889" s="12"/>
      <c r="I1889" s="8">
        <v>41</v>
      </c>
      <c r="J1889" s="7" t="s">
        <v>11</v>
      </c>
    </row>
    <row r="1890" spans="1:10" ht="31.2">
      <c r="A1890" s="21">
        <v>3477979</v>
      </c>
      <c r="B1890" s="8" t="s">
        <v>254</v>
      </c>
      <c r="C1890" s="8" t="s">
        <v>254</v>
      </c>
      <c r="D1890" s="15" t="s">
        <v>3306</v>
      </c>
      <c r="E1890" s="12"/>
      <c r="F1890" s="12"/>
      <c r="G1890" s="27" t="s">
        <v>42</v>
      </c>
      <c r="H1890" s="12"/>
      <c r="I1890" s="25">
        <v>36</v>
      </c>
      <c r="J1890" s="14" t="s">
        <v>11</v>
      </c>
    </row>
    <row r="1891" spans="1:10" ht="46.8">
      <c r="A1891" s="21">
        <v>3477986</v>
      </c>
      <c r="B1891" s="8" t="s">
        <v>254</v>
      </c>
      <c r="C1891" s="8" t="s">
        <v>254</v>
      </c>
      <c r="D1891" s="15" t="s">
        <v>3307</v>
      </c>
      <c r="E1891" s="12"/>
      <c r="F1891" s="12"/>
      <c r="G1891" s="27" t="s">
        <v>42</v>
      </c>
      <c r="H1891" s="12"/>
      <c r="I1891" s="25">
        <v>36</v>
      </c>
      <c r="J1891" s="14" t="s">
        <v>11</v>
      </c>
    </row>
    <row r="1892" spans="1:10" ht="46.8">
      <c r="A1892" s="8">
        <v>3477987</v>
      </c>
      <c r="B1892" s="8" t="s">
        <v>254</v>
      </c>
      <c r="C1892" s="8" t="s">
        <v>254</v>
      </c>
      <c r="D1892" s="15" t="s">
        <v>3308</v>
      </c>
      <c r="E1892" s="12"/>
      <c r="F1892" s="12"/>
      <c r="G1892" s="26" t="str">
        <f>HYPERLINK("https://www.familysearch.org/search/catalog/2299685","FamilySearch.org")</f>
        <v>FamilySearch.org</v>
      </c>
      <c r="H1892" s="12"/>
      <c r="I1892" s="8">
        <v>41</v>
      </c>
      <c r="J1892" s="7" t="s">
        <v>11</v>
      </c>
    </row>
    <row r="1893" spans="1:10" ht="46.8">
      <c r="A1893" s="21">
        <v>3477989</v>
      </c>
      <c r="B1893" s="8" t="s">
        <v>254</v>
      </c>
      <c r="C1893" s="8" t="s">
        <v>254</v>
      </c>
      <c r="D1893" s="73" t="s">
        <v>3309</v>
      </c>
      <c r="E1893" s="12"/>
      <c r="F1893" s="12"/>
      <c r="G1893" s="74" t="s">
        <v>42</v>
      </c>
      <c r="H1893" s="12"/>
      <c r="I1893" s="25">
        <v>41</v>
      </c>
      <c r="J1893" s="14" t="s">
        <v>11</v>
      </c>
    </row>
    <row r="1894" spans="1:10" ht="46.8">
      <c r="A1894" s="21">
        <v>3477996</v>
      </c>
      <c r="B1894" s="8" t="s">
        <v>254</v>
      </c>
      <c r="C1894" s="8" t="s">
        <v>254</v>
      </c>
      <c r="D1894" s="15" t="s">
        <v>3310</v>
      </c>
      <c r="E1894" s="12"/>
      <c r="F1894" s="12"/>
      <c r="G1894" s="27" t="s">
        <v>42</v>
      </c>
      <c r="H1894" s="12"/>
      <c r="I1894" s="25">
        <v>41</v>
      </c>
      <c r="J1894" s="14" t="s">
        <v>11</v>
      </c>
    </row>
    <row r="1895" spans="1:10" ht="46.8">
      <c r="A1895" s="8">
        <v>3477998</v>
      </c>
      <c r="B1895" s="8" t="s">
        <v>254</v>
      </c>
      <c r="C1895" s="8" t="s">
        <v>254</v>
      </c>
      <c r="D1895" s="15" t="s">
        <v>3311</v>
      </c>
      <c r="E1895" s="12"/>
      <c r="F1895" s="12"/>
      <c r="G1895" s="26" t="str">
        <f>HYPERLINK("https://www.familysearch.org/search/catalog/2299665","FamilySearch.org")</f>
        <v>FamilySearch.org</v>
      </c>
      <c r="H1895" s="12"/>
      <c r="I1895" s="8">
        <v>41</v>
      </c>
      <c r="J1895" s="7" t="s">
        <v>11</v>
      </c>
    </row>
    <row r="1896" spans="1:10" ht="31.2">
      <c r="A1896" s="21">
        <v>3477999</v>
      </c>
      <c r="B1896" s="8" t="s">
        <v>254</v>
      </c>
      <c r="C1896" s="8" t="s">
        <v>254</v>
      </c>
      <c r="D1896" s="15" t="s">
        <v>3312</v>
      </c>
      <c r="E1896" s="12"/>
      <c r="F1896" s="12"/>
      <c r="G1896" s="27" t="s">
        <v>42</v>
      </c>
      <c r="H1896" s="12"/>
      <c r="I1896" s="25">
        <v>36</v>
      </c>
      <c r="J1896" s="14" t="s">
        <v>75</v>
      </c>
    </row>
    <row r="1897" spans="1:10" ht="31.2">
      <c r="A1897" s="21">
        <v>3478003</v>
      </c>
      <c r="B1897" s="8" t="s">
        <v>254</v>
      </c>
      <c r="C1897" s="8" t="s">
        <v>254</v>
      </c>
      <c r="D1897" s="15" t="s">
        <v>3313</v>
      </c>
      <c r="E1897" s="12"/>
      <c r="F1897" s="12"/>
      <c r="G1897" s="27" t="s">
        <v>42</v>
      </c>
      <c r="H1897" s="12"/>
      <c r="I1897" s="25">
        <v>36</v>
      </c>
      <c r="J1897" s="14" t="s">
        <v>11</v>
      </c>
    </row>
    <row r="1898" spans="1:10" ht="31.2">
      <c r="A1898" s="21">
        <v>3514570</v>
      </c>
      <c r="B1898" s="8" t="s">
        <v>254</v>
      </c>
      <c r="C1898" s="8" t="s">
        <v>254</v>
      </c>
      <c r="D1898" s="20" t="s">
        <v>3314</v>
      </c>
      <c r="E1898" s="12"/>
      <c r="F1898" s="12"/>
      <c r="G1898" s="27" t="s">
        <v>42</v>
      </c>
      <c r="H1898" s="12"/>
      <c r="I1898" s="25">
        <v>21</v>
      </c>
      <c r="J1898" s="14" t="s">
        <v>75</v>
      </c>
    </row>
    <row r="1899" spans="1:10" ht="46.8">
      <c r="A1899" s="21">
        <v>3651554</v>
      </c>
      <c r="B1899" s="8" t="s">
        <v>254</v>
      </c>
      <c r="C1899" s="8" t="s">
        <v>254</v>
      </c>
      <c r="D1899" s="20" t="s">
        <v>3315</v>
      </c>
      <c r="E1899" s="12"/>
      <c r="F1899" s="22" t="s">
        <v>14</v>
      </c>
      <c r="G1899" s="12"/>
      <c r="H1899" s="12"/>
      <c r="I1899" s="25">
        <v>21</v>
      </c>
      <c r="J1899" s="14" t="s">
        <v>75</v>
      </c>
    </row>
    <row r="1900" spans="1:10" ht="31.2">
      <c r="A1900" s="21">
        <v>3651556</v>
      </c>
      <c r="B1900" s="8" t="s">
        <v>254</v>
      </c>
      <c r="C1900" s="8" t="s">
        <v>254</v>
      </c>
      <c r="D1900" s="20" t="s">
        <v>3316</v>
      </c>
      <c r="E1900" s="12"/>
      <c r="F1900" s="22" t="s">
        <v>14</v>
      </c>
      <c r="G1900" s="12"/>
      <c r="H1900" s="12"/>
      <c r="I1900" s="25">
        <v>21</v>
      </c>
      <c r="J1900" s="14" t="s">
        <v>75</v>
      </c>
    </row>
    <row r="1901" spans="1:10" ht="31.2">
      <c r="A1901" s="21">
        <v>3668856</v>
      </c>
      <c r="B1901" s="8" t="s">
        <v>254</v>
      </c>
      <c r="C1901" s="8" t="s">
        <v>254</v>
      </c>
      <c r="D1901" s="20" t="s">
        <v>3317</v>
      </c>
      <c r="E1901" s="12"/>
      <c r="F1901" s="22" t="s">
        <v>14</v>
      </c>
      <c r="G1901" s="12"/>
      <c r="H1901" s="12"/>
      <c r="I1901" s="25">
        <v>21</v>
      </c>
      <c r="J1901" s="14" t="s">
        <v>75</v>
      </c>
    </row>
    <row r="1902" spans="1:10" ht="31.2">
      <c r="A1902" s="21">
        <v>3668857</v>
      </c>
      <c r="B1902" s="8" t="s">
        <v>254</v>
      </c>
      <c r="C1902" s="8" t="s">
        <v>254</v>
      </c>
      <c r="D1902" s="20" t="s">
        <v>3318</v>
      </c>
      <c r="E1902" s="12"/>
      <c r="F1902" s="22" t="s">
        <v>14</v>
      </c>
      <c r="G1902" s="12"/>
      <c r="H1902" s="12"/>
      <c r="I1902" s="25">
        <v>21</v>
      </c>
      <c r="J1902" s="14" t="s">
        <v>75</v>
      </c>
    </row>
    <row r="1903" spans="1:10" ht="46.8">
      <c r="A1903" s="21">
        <v>3668880</v>
      </c>
      <c r="B1903" s="8" t="s">
        <v>254</v>
      </c>
      <c r="C1903" s="8" t="s">
        <v>254</v>
      </c>
      <c r="D1903" s="20" t="s">
        <v>3319</v>
      </c>
      <c r="E1903" s="12"/>
      <c r="F1903" s="22" t="s">
        <v>14</v>
      </c>
      <c r="G1903" s="12"/>
      <c r="H1903" s="12"/>
      <c r="I1903" s="25">
        <v>21</v>
      </c>
      <c r="J1903" s="14" t="s">
        <v>75</v>
      </c>
    </row>
    <row r="1904" spans="1:10" ht="31.2">
      <c r="A1904" s="21">
        <v>3668881</v>
      </c>
      <c r="B1904" s="8" t="s">
        <v>254</v>
      </c>
      <c r="C1904" s="8" t="s">
        <v>254</v>
      </c>
      <c r="D1904" s="20" t="s">
        <v>3320</v>
      </c>
      <c r="E1904" s="12"/>
      <c r="F1904" s="22" t="s">
        <v>14</v>
      </c>
      <c r="G1904" s="12"/>
      <c r="H1904" s="12"/>
      <c r="I1904" s="25">
        <v>21</v>
      </c>
      <c r="J1904" s="14" t="s">
        <v>75</v>
      </c>
    </row>
    <row r="1905" spans="1:10" ht="31.2">
      <c r="A1905" s="21">
        <v>3668883</v>
      </c>
      <c r="B1905" s="8" t="s">
        <v>254</v>
      </c>
      <c r="C1905" s="8" t="s">
        <v>254</v>
      </c>
      <c r="D1905" s="20" t="s">
        <v>3321</v>
      </c>
      <c r="E1905" s="12"/>
      <c r="F1905" s="22" t="s">
        <v>14</v>
      </c>
      <c r="G1905" s="12"/>
      <c r="H1905" s="12"/>
      <c r="I1905" s="25">
        <v>21</v>
      </c>
      <c r="J1905" s="14" t="s">
        <v>75</v>
      </c>
    </row>
    <row r="1906" spans="1:10" ht="31.2">
      <c r="A1906" s="21">
        <v>3705012</v>
      </c>
      <c r="B1906" s="8" t="s">
        <v>254</v>
      </c>
      <c r="C1906" s="8" t="s">
        <v>254</v>
      </c>
      <c r="D1906" s="20" t="s">
        <v>3322</v>
      </c>
      <c r="E1906" s="12"/>
      <c r="F1906" s="22" t="s">
        <v>14</v>
      </c>
      <c r="G1906" s="12"/>
      <c r="H1906" s="12"/>
      <c r="I1906" s="25">
        <v>21</v>
      </c>
      <c r="J1906" s="14" t="s">
        <v>75</v>
      </c>
    </row>
    <row r="1907" spans="1:10" ht="31.2">
      <c r="A1907" s="21">
        <v>3705014</v>
      </c>
      <c r="B1907" s="8" t="s">
        <v>254</v>
      </c>
      <c r="C1907" s="8" t="s">
        <v>254</v>
      </c>
      <c r="D1907" s="28" t="s">
        <v>3323</v>
      </c>
      <c r="E1907" s="12"/>
      <c r="F1907" s="22" t="s">
        <v>14</v>
      </c>
      <c r="G1907" s="12"/>
      <c r="H1907" s="12"/>
      <c r="I1907" s="25">
        <v>21</v>
      </c>
      <c r="J1907" s="14" t="s">
        <v>11</v>
      </c>
    </row>
    <row r="1908" spans="1:10" ht="46.8">
      <c r="A1908" s="21">
        <v>3705015</v>
      </c>
      <c r="B1908" s="8" t="s">
        <v>254</v>
      </c>
      <c r="C1908" s="8" t="s">
        <v>254</v>
      </c>
      <c r="D1908" s="20" t="s">
        <v>3324</v>
      </c>
      <c r="E1908" s="12"/>
      <c r="F1908" s="22" t="s">
        <v>14</v>
      </c>
      <c r="G1908" s="12"/>
      <c r="H1908" s="12"/>
      <c r="I1908" s="25">
        <v>21</v>
      </c>
      <c r="J1908" s="14" t="s">
        <v>75</v>
      </c>
    </row>
    <row r="1909" spans="1:10" ht="31.2">
      <c r="A1909" s="21">
        <v>3725294</v>
      </c>
      <c r="B1909" s="8" t="s">
        <v>254</v>
      </c>
      <c r="C1909" s="8" t="s">
        <v>254</v>
      </c>
      <c r="D1909" s="20" t="s">
        <v>3325</v>
      </c>
      <c r="E1909" s="12"/>
      <c r="F1909" s="22" t="s">
        <v>14</v>
      </c>
      <c r="G1909" s="12"/>
      <c r="H1909" s="12"/>
      <c r="I1909" s="25">
        <v>21</v>
      </c>
      <c r="J1909" s="14" t="s">
        <v>75</v>
      </c>
    </row>
    <row r="1910" spans="1:10" ht="46.8">
      <c r="A1910" s="21">
        <v>3725295</v>
      </c>
      <c r="B1910" s="8" t="s">
        <v>254</v>
      </c>
      <c r="C1910" s="8" t="s">
        <v>254</v>
      </c>
      <c r="D1910" s="20" t="s">
        <v>3326</v>
      </c>
      <c r="E1910" s="12"/>
      <c r="F1910" s="22" t="s">
        <v>14</v>
      </c>
      <c r="G1910" s="12"/>
      <c r="H1910" s="12"/>
      <c r="I1910" s="25">
        <v>21</v>
      </c>
      <c r="J1910" s="14" t="s">
        <v>75</v>
      </c>
    </row>
    <row r="1911" spans="1:10" ht="46.8">
      <c r="A1911" s="21">
        <v>3725296</v>
      </c>
      <c r="B1911" s="8" t="s">
        <v>254</v>
      </c>
      <c r="C1911" s="8" t="s">
        <v>254</v>
      </c>
      <c r="D1911" s="20" t="s">
        <v>3327</v>
      </c>
      <c r="E1911" s="12"/>
      <c r="F1911" s="22" t="s">
        <v>14</v>
      </c>
      <c r="G1911" s="12"/>
      <c r="H1911" s="12"/>
      <c r="I1911" s="25">
        <v>21</v>
      </c>
      <c r="J1911" s="14" t="s">
        <v>75</v>
      </c>
    </row>
    <row r="1912" spans="1:10" ht="46.8">
      <c r="A1912" s="21">
        <v>3730476</v>
      </c>
      <c r="B1912" s="8" t="s">
        <v>254</v>
      </c>
      <c r="C1912" s="8" t="s">
        <v>254</v>
      </c>
      <c r="D1912" s="20" t="s">
        <v>3328</v>
      </c>
      <c r="E1912" s="12"/>
      <c r="F1912" s="22" t="s">
        <v>14</v>
      </c>
      <c r="G1912" s="12"/>
      <c r="H1912" s="12"/>
      <c r="I1912" s="25">
        <v>21</v>
      </c>
      <c r="J1912" s="14" t="s">
        <v>75</v>
      </c>
    </row>
    <row r="1913" spans="1:10" ht="31.2">
      <c r="A1913" s="21">
        <v>3730478</v>
      </c>
      <c r="B1913" s="8" t="s">
        <v>254</v>
      </c>
      <c r="C1913" s="8" t="s">
        <v>254</v>
      </c>
      <c r="D1913" s="20" t="s">
        <v>3329</v>
      </c>
      <c r="E1913" s="12"/>
      <c r="F1913" s="22" t="s">
        <v>14</v>
      </c>
      <c r="G1913" s="12"/>
      <c r="H1913" s="12"/>
      <c r="I1913" s="25">
        <v>21</v>
      </c>
      <c r="J1913" s="14" t="s">
        <v>75</v>
      </c>
    </row>
    <row r="1914" spans="1:10" ht="31.2">
      <c r="A1914" s="21">
        <v>3730481</v>
      </c>
      <c r="B1914" s="8" t="s">
        <v>254</v>
      </c>
      <c r="C1914" s="8" t="s">
        <v>254</v>
      </c>
      <c r="D1914" s="20" t="s">
        <v>3330</v>
      </c>
      <c r="E1914" s="12"/>
      <c r="F1914" s="22" t="s">
        <v>14</v>
      </c>
      <c r="G1914" s="12"/>
      <c r="H1914" s="12"/>
      <c r="I1914" s="25">
        <v>21</v>
      </c>
      <c r="J1914" s="14" t="s">
        <v>75</v>
      </c>
    </row>
    <row r="1915" spans="1:10" ht="31.2">
      <c r="A1915" s="21">
        <v>3730487</v>
      </c>
      <c r="B1915" s="8" t="s">
        <v>254</v>
      </c>
      <c r="C1915" s="8" t="s">
        <v>254</v>
      </c>
      <c r="D1915" s="20" t="s">
        <v>3331</v>
      </c>
      <c r="E1915" s="12"/>
      <c r="F1915" s="22" t="s">
        <v>14</v>
      </c>
      <c r="G1915" s="12"/>
      <c r="H1915" s="12"/>
      <c r="I1915" s="25">
        <v>21</v>
      </c>
      <c r="J1915" s="14" t="s">
        <v>75</v>
      </c>
    </row>
    <row r="1916" spans="1:10" ht="46.8">
      <c r="A1916" s="21">
        <v>3730794</v>
      </c>
      <c r="B1916" s="8" t="s">
        <v>254</v>
      </c>
      <c r="C1916" s="8" t="s">
        <v>254</v>
      </c>
      <c r="D1916" s="20" t="s">
        <v>3332</v>
      </c>
      <c r="E1916" s="12"/>
      <c r="F1916" s="22" t="s">
        <v>14</v>
      </c>
      <c r="G1916" s="12"/>
      <c r="H1916" s="12"/>
      <c r="I1916" s="25">
        <v>21</v>
      </c>
      <c r="J1916" s="14" t="s">
        <v>75</v>
      </c>
    </row>
    <row r="1917" spans="1:10" ht="31.2">
      <c r="A1917" s="21">
        <v>3740519</v>
      </c>
      <c r="B1917" s="8" t="s">
        <v>254</v>
      </c>
      <c r="C1917" s="8" t="s">
        <v>254</v>
      </c>
      <c r="D1917" s="20" t="s">
        <v>3333</v>
      </c>
      <c r="E1917" s="12"/>
      <c r="F1917" s="22" t="s">
        <v>14</v>
      </c>
      <c r="G1917" s="12"/>
      <c r="H1917" s="12"/>
      <c r="I1917" s="25">
        <v>21</v>
      </c>
      <c r="J1917" s="14" t="s">
        <v>75</v>
      </c>
    </row>
    <row r="1918" spans="1:10" ht="31.2">
      <c r="A1918" s="21">
        <v>3740521</v>
      </c>
      <c r="B1918" s="8" t="s">
        <v>254</v>
      </c>
      <c r="C1918" s="8" t="s">
        <v>254</v>
      </c>
      <c r="D1918" s="20" t="s">
        <v>3334</v>
      </c>
      <c r="E1918" s="12"/>
      <c r="F1918" s="22" t="s">
        <v>14</v>
      </c>
      <c r="G1918" s="12"/>
      <c r="H1918" s="12"/>
      <c r="I1918" s="25">
        <v>21</v>
      </c>
      <c r="J1918" s="14" t="s">
        <v>75</v>
      </c>
    </row>
    <row r="1919" spans="1:10" ht="31.2">
      <c r="A1919" s="21">
        <v>3740524</v>
      </c>
      <c r="B1919" s="8" t="s">
        <v>254</v>
      </c>
      <c r="C1919" s="8" t="s">
        <v>254</v>
      </c>
      <c r="D1919" s="20" t="s">
        <v>3335</v>
      </c>
      <c r="E1919" s="12"/>
      <c r="F1919" s="22" t="s">
        <v>14</v>
      </c>
      <c r="G1919" s="12"/>
      <c r="H1919" s="12"/>
      <c r="I1919" s="25">
        <v>21</v>
      </c>
      <c r="J1919" s="14" t="s">
        <v>75</v>
      </c>
    </row>
    <row r="1920" spans="1:10" ht="31.2">
      <c r="A1920" s="21">
        <v>3741390</v>
      </c>
      <c r="B1920" s="8" t="s">
        <v>254</v>
      </c>
      <c r="C1920" s="8" t="s">
        <v>254</v>
      </c>
      <c r="D1920" s="28" t="s">
        <v>3336</v>
      </c>
      <c r="E1920" s="12"/>
      <c r="F1920" s="22" t="s">
        <v>14</v>
      </c>
      <c r="G1920" s="12"/>
      <c r="H1920" s="12"/>
      <c r="I1920" s="25">
        <v>21</v>
      </c>
      <c r="J1920" s="14" t="s">
        <v>11</v>
      </c>
    </row>
    <row r="1921" spans="1:10" ht="46.8">
      <c r="A1921" s="21">
        <v>3741394</v>
      </c>
      <c r="B1921" s="8" t="s">
        <v>254</v>
      </c>
      <c r="C1921" s="8" t="s">
        <v>254</v>
      </c>
      <c r="D1921" s="20" t="s">
        <v>3337</v>
      </c>
      <c r="E1921" s="12"/>
      <c r="F1921" s="22" t="s">
        <v>14</v>
      </c>
      <c r="G1921" s="12"/>
      <c r="H1921" s="12"/>
      <c r="I1921" s="25">
        <v>21</v>
      </c>
      <c r="J1921" s="14" t="s">
        <v>75</v>
      </c>
    </row>
    <row r="1922" spans="1:10" ht="46.8">
      <c r="A1922" s="21">
        <v>3763723</v>
      </c>
      <c r="B1922" s="8" t="s">
        <v>254</v>
      </c>
      <c r="C1922" s="8" t="s">
        <v>254</v>
      </c>
      <c r="D1922" s="20" t="s">
        <v>3338</v>
      </c>
      <c r="E1922" s="12"/>
      <c r="F1922" s="22" t="s">
        <v>14</v>
      </c>
      <c r="G1922" s="12"/>
      <c r="H1922" s="12"/>
      <c r="I1922" s="25">
        <v>21</v>
      </c>
      <c r="J1922" s="14" t="s">
        <v>75</v>
      </c>
    </row>
    <row r="1923" spans="1:10" ht="31.2">
      <c r="A1923" s="21">
        <v>3778821</v>
      </c>
      <c r="B1923" s="8" t="s">
        <v>254</v>
      </c>
      <c r="C1923" s="8" t="s">
        <v>254</v>
      </c>
      <c r="D1923" s="20" t="s">
        <v>3339</v>
      </c>
      <c r="E1923" s="12"/>
      <c r="F1923" s="22" t="s">
        <v>14</v>
      </c>
      <c r="G1923" s="12"/>
      <c r="H1923" s="12"/>
      <c r="I1923" s="25">
        <v>21</v>
      </c>
      <c r="J1923" s="14" t="s">
        <v>75</v>
      </c>
    </row>
    <row r="1924" spans="1:10" ht="46.8">
      <c r="A1924" s="21">
        <v>3778822</v>
      </c>
      <c r="B1924" s="8" t="s">
        <v>254</v>
      </c>
      <c r="C1924" s="8" t="s">
        <v>254</v>
      </c>
      <c r="D1924" s="20" t="s">
        <v>3340</v>
      </c>
      <c r="E1924" s="12"/>
      <c r="F1924" s="22" t="s">
        <v>14</v>
      </c>
      <c r="G1924" s="12"/>
      <c r="H1924" s="12"/>
      <c r="I1924" s="25">
        <v>21</v>
      </c>
      <c r="J1924" s="14" t="s">
        <v>75</v>
      </c>
    </row>
    <row r="1925" spans="1:10" ht="31.2">
      <c r="A1925" s="21">
        <v>3779339</v>
      </c>
      <c r="B1925" s="8" t="s">
        <v>254</v>
      </c>
      <c r="C1925" s="8" t="s">
        <v>254</v>
      </c>
      <c r="D1925" s="20" t="s">
        <v>3341</v>
      </c>
      <c r="E1925" s="12"/>
      <c r="F1925" s="22" t="s">
        <v>14</v>
      </c>
      <c r="G1925" s="12"/>
      <c r="H1925" s="12"/>
      <c r="I1925" s="25">
        <v>21</v>
      </c>
      <c r="J1925" s="14" t="s">
        <v>75</v>
      </c>
    </row>
    <row r="1926" spans="1:10" ht="31.2">
      <c r="A1926" s="21">
        <v>3779967</v>
      </c>
      <c r="B1926" s="8" t="s">
        <v>254</v>
      </c>
      <c r="C1926" s="8" t="s">
        <v>254</v>
      </c>
      <c r="D1926" s="20" t="s">
        <v>3342</v>
      </c>
      <c r="E1926" s="12"/>
      <c r="F1926" s="22" t="s">
        <v>14</v>
      </c>
      <c r="G1926" s="12"/>
      <c r="H1926" s="12"/>
      <c r="I1926" s="25">
        <v>21</v>
      </c>
      <c r="J1926" s="14" t="s">
        <v>75</v>
      </c>
    </row>
    <row r="1927" spans="1:10" ht="31.2">
      <c r="A1927" s="21">
        <v>3780676</v>
      </c>
      <c r="B1927" s="8" t="s">
        <v>254</v>
      </c>
      <c r="C1927" s="8" t="s">
        <v>254</v>
      </c>
      <c r="D1927" s="20" t="s">
        <v>3343</v>
      </c>
      <c r="E1927" s="12"/>
      <c r="F1927" s="22" t="s">
        <v>14</v>
      </c>
      <c r="G1927" s="12"/>
      <c r="H1927" s="12"/>
      <c r="I1927" s="25">
        <v>21</v>
      </c>
      <c r="J1927" s="14" t="s">
        <v>75</v>
      </c>
    </row>
    <row r="1928" spans="1:10" ht="46.8">
      <c r="A1928" s="21">
        <v>3781225</v>
      </c>
      <c r="B1928" s="8" t="s">
        <v>254</v>
      </c>
      <c r="C1928" s="8" t="s">
        <v>254</v>
      </c>
      <c r="D1928" s="20" t="s">
        <v>3344</v>
      </c>
      <c r="E1928" s="12"/>
      <c r="F1928" s="22" t="s">
        <v>14</v>
      </c>
      <c r="G1928" s="12"/>
      <c r="H1928" s="12"/>
      <c r="I1928" s="25">
        <v>21</v>
      </c>
      <c r="J1928" s="14" t="s">
        <v>75</v>
      </c>
    </row>
    <row r="1929" spans="1:10" ht="31.2">
      <c r="A1929" s="21">
        <v>3794107</v>
      </c>
      <c r="B1929" s="8" t="s">
        <v>254</v>
      </c>
      <c r="C1929" s="8" t="s">
        <v>254</v>
      </c>
      <c r="D1929" s="20" t="s">
        <v>3345</v>
      </c>
      <c r="E1929" s="12"/>
      <c r="F1929" s="22" t="s">
        <v>14</v>
      </c>
      <c r="G1929" s="12"/>
      <c r="H1929" s="12"/>
      <c r="I1929" s="25">
        <v>21</v>
      </c>
      <c r="J1929" s="14" t="s">
        <v>75</v>
      </c>
    </row>
    <row r="1930" spans="1:10" ht="31.2">
      <c r="A1930" s="21">
        <v>3819285</v>
      </c>
      <c r="B1930" s="8" t="s">
        <v>254</v>
      </c>
      <c r="C1930" s="8" t="s">
        <v>254</v>
      </c>
      <c r="D1930" s="20" t="s">
        <v>3346</v>
      </c>
      <c r="E1930" s="12"/>
      <c r="F1930" s="22" t="s">
        <v>14</v>
      </c>
      <c r="G1930" s="12"/>
      <c r="H1930" s="12"/>
      <c r="I1930" s="25">
        <v>21</v>
      </c>
      <c r="J1930" s="14" t="s">
        <v>75</v>
      </c>
    </row>
    <row r="1931" spans="1:10" ht="31.2">
      <c r="A1931" s="21">
        <v>3822417</v>
      </c>
      <c r="B1931" s="8" t="s">
        <v>254</v>
      </c>
      <c r="C1931" s="8" t="s">
        <v>254</v>
      </c>
      <c r="D1931" s="20" t="s">
        <v>3347</v>
      </c>
      <c r="E1931" s="12"/>
      <c r="F1931" s="22" t="s">
        <v>14</v>
      </c>
      <c r="G1931" s="12"/>
      <c r="H1931" s="12"/>
      <c r="I1931" s="25">
        <v>21</v>
      </c>
      <c r="J1931" s="14" t="s">
        <v>75</v>
      </c>
    </row>
    <row r="1932" spans="1:10" ht="31.2">
      <c r="A1932" s="75" t="s">
        <v>3348</v>
      </c>
      <c r="B1932" s="8" t="s">
        <v>254</v>
      </c>
      <c r="C1932" s="8" t="s">
        <v>254</v>
      </c>
      <c r="D1932" s="15" t="s">
        <v>3349</v>
      </c>
      <c r="E1932" s="12"/>
      <c r="F1932" s="76" t="s">
        <v>14</v>
      </c>
      <c r="G1932" s="27"/>
      <c r="H1932" s="12"/>
      <c r="I1932" s="25">
        <v>21</v>
      </c>
      <c r="J1932" s="14" t="s">
        <v>17</v>
      </c>
    </row>
    <row r="1933" spans="1:10" ht="31.2">
      <c r="A1933" s="29">
        <v>4102816</v>
      </c>
      <c r="B1933" s="8" t="s">
        <v>254</v>
      </c>
      <c r="C1933" s="8" t="s">
        <v>254</v>
      </c>
      <c r="D1933" s="20" t="s">
        <v>3350</v>
      </c>
      <c r="E1933" s="12"/>
      <c r="F1933" s="12"/>
      <c r="G1933" s="27" t="s">
        <v>42</v>
      </c>
      <c r="H1933" s="12"/>
      <c r="I1933" s="25">
        <v>21</v>
      </c>
      <c r="J1933" s="14" t="s">
        <v>75</v>
      </c>
    </row>
    <row r="1934" spans="1:10" ht="31.2">
      <c r="A1934" s="8">
        <v>4105106</v>
      </c>
      <c r="B1934" s="8" t="s">
        <v>254</v>
      </c>
      <c r="C1934" s="8" t="s">
        <v>254</v>
      </c>
      <c r="D1934" s="30" t="s">
        <v>3351</v>
      </c>
      <c r="E1934" s="12"/>
      <c r="F1934" s="12"/>
      <c r="G1934" s="26" t="str">
        <f>HYPERLINK("https://www.familysearch.org/search/catalog/2785365","FamilySearch.org")</f>
        <v>FamilySearch.org</v>
      </c>
      <c r="H1934" s="12"/>
      <c r="I1934" s="8">
        <v>21</v>
      </c>
      <c r="J1934" s="7" t="s">
        <v>75</v>
      </c>
    </row>
    <row r="1935" spans="1:10" ht="31.2">
      <c r="A1935" s="8">
        <v>4151985</v>
      </c>
      <c r="B1935" s="8" t="s">
        <v>254</v>
      </c>
      <c r="C1935" s="8" t="s">
        <v>254</v>
      </c>
      <c r="D1935" s="30" t="s">
        <v>3352</v>
      </c>
      <c r="E1935" s="12"/>
      <c r="F1935" s="12"/>
      <c r="G1935" s="26" t="str">
        <f>HYPERLINK("https://www.familysearch.org/search/catalog/3273151","FamilySearch.org")</f>
        <v>FamilySearch.org</v>
      </c>
      <c r="H1935" s="12"/>
      <c r="I1935" s="8">
        <v>21</v>
      </c>
      <c r="J1935" s="7" t="s">
        <v>75</v>
      </c>
    </row>
    <row r="1936" spans="1:10" ht="31.2">
      <c r="A1936" s="21">
        <v>4212457</v>
      </c>
      <c r="B1936" s="8" t="s">
        <v>254</v>
      </c>
      <c r="C1936" s="8" t="s">
        <v>254</v>
      </c>
      <c r="D1936" s="20" t="s">
        <v>3353</v>
      </c>
      <c r="E1936" s="12"/>
      <c r="F1936" s="22" t="s">
        <v>14</v>
      </c>
      <c r="G1936" s="12"/>
      <c r="H1936" s="12"/>
      <c r="I1936" s="25">
        <v>21</v>
      </c>
      <c r="J1936" s="14" t="s">
        <v>75</v>
      </c>
    </row>
    <row r="1937" spans="1:10" ht="31.2">
      <c r="A1937" s="21">
        <v>4213514</v>
      </c>
      <c r="B1937" s="8" t="s">
        <v>254</v>
      </c>
      <c r="C1937" s="8" t="s">
        <v>254</v>
      </c>
      <c r="D1937" s="28" t="s">
        <v>3354</v>
      </c>
      <c r="E1937" s="12"/>
      <c r="F1937" s="22" t="s">
        <v>14</v>
      </c>
      <c r="G1937" s="12"/>
      <c r="H1937" s="12"/>
      <c r="I1937" s="25">
        <v>110</v>
      </c>
      <c r="J1937" s="14" t="s">
        <v>17</v>
      </c>
    </row>
    <row r="1938" spans="1:10" ht="31.2">
      <c r="A1938" s="8">
        <v>4275708</v>
      </c>
      <c r="B1938" s="8" t="s">
        <v>254</v>
      </c>
      <c r="C1938" s="8" t="s">
        <v>254</v>
      </c>
      <c r="D1938" s="30" t="s">
        <v>3355</v>
      </c>
      <c r="E1938" s="12"/>
      <c r="F1938" s="12"/>
      <c r="G1938" s="26" t="str">
        <f>HYPERLINK("https://www.familysearch.org/search/catalog/2859736","FamilySearch.org")</f>
        <v>FamilySearch.org</v>
      </c>
      <c r="H1938" s="12"/>
      <c r="I1938" s="8">
        <v>21</v>
      </c>
      <c r="J1938" s="7" t="s">
        <v>75</v>
      </c>
    </row>
    <row r="1939" spans="1:10" ht="31.2">
      <c r="A1939" s="8">
        <v>4325221</v>
      </c>
      <c r="B1939" s="8" t="s">
        <v>254</v>
      </c>
      <c r="C1939" s="8" t="s">
        <v>254</v>
      </c>
      <c r="D1939" s="15" t="s">
        <v>3356</v>
      </c>
      <c r="E1939" s="12"/>
      <c r="F1939" s="12"/>
      <c r="G1939" s="26" t="str">
        <f>HYPERLINK("https://www.familysearch.org/search/catalog/2829740","FamilySearch.org")</f>
        <v>FamilySearch.org</v>
      </c>
      <c r="H1939" s="12"/>
      <c r="I1939" s="8">
        <v>36</v>
      </c>
      <c r="J1939" s="7" t="s">
        <v>11</v>
      </c>
    </row>
    <row r="1940" spans="1:10" ht="15.6">
      <c r="A1940" s="8">
        <v>4335337</v>
      </c>
      <c r="B1940" s="8" t="s">
        <v>254</v>
      </c>
      <c r="C1940" s="8" t="s">
        <v>254</v>
      </c>
      <c r="D1940" s="15" t="s">
        <v>3357</v>
      </c>
      <c r="E1940" s="12"/>
      <c r="F1940" s="12"/>
      <c r="G1940" s="26" t="str">
        <f>HYPERLINK("https://www.familysearch.org/search/catalog/2829738","FamilySearch.org")</f>
        <v>FamilySearch.org</v>
      </c>
      <c r="H1940" s="12"/>
      <c r="I1940" s="8">
        <v>36</v>
      </c>
      <c r="J1940" s="7" t="s">
        <v>11</v>
      </c>
    </row>
    <row r="1941" spans="1:10" ht="31.2">
      <c r="A1941" s="21">
        <v>4397724</v>
      </c>
      <c r="B1941" s="8" t="s">
        <v>254</v>
      </c>
      <c r="C1941" s="8" t="s">
        <v>254</v>
      </c>
      <c r="D1941" s="20" t="s">
        <v>3358</v>
      </c>
      <c r="E1941" s="12"/>
      <c r="F1941" s="22" t="s">
        <v>14</v>
      </c>
      <c r="G1941" s="12"/>
      <c r="H1941" s="12"/>
      <c r="I1941" s="25">
        <v>21</v>
      </c>
      <c r="J1941" s="14" t="s">
        <v>75</v>
      </c>
    </row>
    <row r="1942" spans="1:10" ht="31.2">
      <c r="A1942" s="77">
        <v>4424085</v>
      </c>
      <c r="B1942" s="8" t="s">
        <v>254</v>
      </c>
      <c r="C1942" s="8" t="s">
        <v>254</v>
      </c>
      <c r="D1942" s="30" t="s">
        <v>3359</v>
      </c>
      <c r="E1942" s="12"/>
      <c r="F1942" s="12"/>
      <c r="G1942" s="27" t="s">
        <v>42</v>
      </c>
      <c r="H1942" s="12"/>
      <c r="I1942" s="25">
        <v>21</v>
      </c>
      <c r="J1942" s="14" t="s">
        <v>75</v>
      </c>
    </row>
    <row r="1943" spans="1:10" ht="31.2">
      <c r="A1943" s="21">
        <v>4444138</v>
      </c>
      <c r="B1943" s="8" t="s">
        <v>254</v>
      </c>
      <c r="C1943" s="8" t="s">
        <v>254</v>
      </c>
      <c r="D1943" s="20" t="s">
        <v>3360</v>
      </c>
      <c r="E1943" s="12"/>
      <c r="F1943" s="22" t="s">
        <v>14</v>
      </c>
      <c r="G1943" s="12"/>
      <c r="H1943" s="12"/>
      <c r="I1943" s="25">
        <v>21</v>
      </c>
      <c r="J1943" s="14" t="s">
        <v>75</v>
      </c>
    </row>
    <row r="1944" spans="1:10" ht="31.2">
      <c r="A1944" s="21">
        <v>4444140</v>
      </c>
      <c r="B1944" s="8" t="s">
        <v>254</v>
      </c>
      <c r="C1944" s="8" t="s">
        <v>254</v>
      </c>
      <c r="D1944" s="20" t="s">
        <v>3361</v>
      </c>
      <c r="E1944" s="12"/>
      <c r="F1944" s="22" t="s">
        <v>14</v>
      </c>
      <c r="G1944" s="12"/>
      <c r="H1944" s="12"/>
      <c r="I1944" s="25">
        <v>21</v>
      </c>
      <c r="J1944" s="14" t="s">
        <v>75</v>
      </c>
    </row>
    <row r="1945" spans="1:10" ht="46.8">
      <c r="A1945" s="21">
        <v>4477452</v>
      </c>
      <c r="B1945" s="8" t="s">
        <v>254</v>
      </c>
      <c r="C1945" s="8" t="s">
        <v>254</v>
      </c>
      <c r="D1945" s="30" t="s">
        <v>3362</v>
      </c>
      <c r="E1945" s="12"/>
      <c r="F1945" s="22" t="s">
        <v>14</v>
      </c>
      <c r="G1945" s="12"/>
      <c r="H1945" s="12"/>
      <c r="I1945" s="25">
        <v>21</v>
      </c>
      <c r="J1945" s="14" t="s">
        <v>75</v>
      </c>
    </row>
    <row r="1946" spans="1:10" ht="62.4">
      <c r="A1946" s="21">
        <v>4477471</v>
      </c>
      <c r="B1946" s="8" t="s">
        <v>254</v>
      </c>
      <c r="C1946" s="8" t="s">
        <v>254</v>
      </c>
      <c r="D1946" s="30" t="s">
        <v>3363</v>
      </c>
      <c r="E1946" s="12"/>
      <c r="F1946" s="22" t="s">
        <v>14</v>
      </c>
      <c r="G1946" s="12"/>
      <c r="H1946" s="12"/>
      <c r="I1946" s="25">
        <v>21</v>
      </c>
      <c r="J1946" s="14" t="s">
        <v>75</v>
      </c>
    </row>
    <row r="1947" spans="1:10" ht="46.8">
      <c r="A1947" s="21">
        <v>4477496</v>
      </c>
      <c r="B1947" s="8" t="s">
        <v>254</v>
      </c>
      <c r="C1947" s="8" t="s">
        <v>254</v>
      </c>
      <c r="D1947" s="30" t="s">
        <v>3364</v>
      </c>
      <c r="E1947" s="12"/>
      <c r="F1947" s="22" t="s">
        <v>14</v>
      </c>
      <c r="G1947" s="12"/>
      <c r="H1947" s="12"/>
      <c r="I1947" s="25">
        <v>21</v>
      </c>
      <c r="J1947" s="14" t="s">
        <v>75</v>
      </c>
    </row>
    <row r="1948" spans="1:10" ht="31.2">
      <c r="A1948" s="21">
        <v>4477673</v>
      </c>
      <c r="B1948" s="8" t="s">
        <v>254</v>
      </c>
      <c r="C1948" s="8" t="s">
        <v>254</v>
      </c>
      <c r="D1948" s="28" t="s">
        <v>3365</v>
      </c>
      <c r="E1948" s="12"/>
      <c r="F1948" s="22" t="s">
        <v>14</v>
      </c>
      <c r="G1948" s="12"/>
      <c r="H1948" s="12"/>
      <c r="I1948" s="25">
        <v>21</v>
      </c>
      <c r="J1948" s="14" t="s">
        <v>17</v>
      </c>
    </row>
    <row r="1949" spans="1:10" ht="31.2">
      <c r="A1949" s="21">
        <v>4477674</v>
      </c>
      <c r="B1949" s="8" t="s">
        <v>254</v>
      </c>
      <c r="C1949" s="8" t="s">
        <v>254</v>
      </c>
      <c r="D1949" s="28" t="s">
        <v>3366</v>
      </c>
      <c r="E1949" s="12"/>
      <c r="F1949" s="22" t="s">
        <v>14</v>
      </c>
      <c r="G1949" s="12"/>
      <c r="H1949" s="12"/>
      <c r="I1949" s="25">
        <v>21</v>
      </c>
      <c r="J1949" s="14" t="s">
        <v>17</v>
      </c>
    </row>
    <row r="1950" spans="1:10" ht="31.2">
      <c r="A1950" s="21">
        <v>4477675</v>
      </c>
      <c r="B1950" s="8" t="s">
        <v>254</v>
      </c>
      <c r="C1950" s="8" t="s">
        <v>254</v>
      </c>
      <c r="D1950" s="28" t="s">
        <v>3367</v>
      </c>
      <c r="E1950" s="12"/>
      <c r="F1950" s="22" t="s">
        <v>14</v>
      </c>
      <c r="G1950" s="12"/>
      <c r="H1950" s="12"/>
      <c r="I1950" s="25">
        <v>21</v>
      </c>
      <c r="J1950" s="14" t="s">
        <v>11</v>
      </c>
    </row>
    <row r="1951" spans="1:10" ht="31.2">
      <c r="A1951" s="21">
        <v>4477676</v>
      </c>
      <c r="B1951" s="8" t="s">
        <v>254</v>
      </c>
      <c r="C1951" s="8" t="s">
        <v>254</v>
      </c>
      <c r="D1951" s="20" t="s">
        <v>3368</v>
      </c>
      <c r="E1951" s="12"/>
      <c r="F1951" s="22" t="s">
        <v>14</v>
      </c>
      <c r="G1951" s="12"/>
      <c r="H1951" s="12"/>
      <c r="I1951" s="25">
        <v>21</v>
      </c>
      <c r="J1951" s="14" t="s">
        <v>75</v>
      </c>
    </row>
    <row r="1952" spans="1:10" ht="46.8">
      <c r="A1952" s="21">
        <v>4477677</v>
      </c>
      <c r="B1952" s="8" t="s">
        <v>254</v>
      </c>
      <c r="C1952" s="8" t="s">
        <v>254</v>
      </c>
      <c r="D1952" s="70" t="s">
        <v>3369</v>
      </c>
      <c r="E1952" s="12"/>
      <c r="F1952" s="22" t="s">
        <v>14</v>
      </c>
      <c r="G1952" s="12"/>
      <c r="H1952" s="12"/>
      <c r="I1952" s="25">
        <v>21</v>
      </c>
      <c r="J1952" s="14" t="s">
        <v>11</v>
      </c>
    </row>
    <row r="1953" spans="1:10" ht="46.8">
      <c r="A1953" s="21">
        <v>4477678</v>
      </c>
      <c r="B1953" s="8" t="s">
        <v>254</v>
      </c>
      <c r="C1953" s="8" t="s">
        <v>254</v>
      </c>
      <c r="D1953" s="70" t="s">
        <v>3370</v>
      </c>
      <c r="E1953" s="12"/>
      <c r="F1953" s="22" t="s">
        <v>14</v>
      </c>
      <c r="G1953" s="12"/>
      <c r="H1953" s="12"/>
      <c r="I1953" s="25">
        <v>21</v>
      </c>
      <c r="J1953" s="14" t="s">
        <v>11</v>
      </c>
    </row>
    <row r="1954" spans="1:10" ht="62.4">
      <c r="A1954" s="21">
        <v>4477905</v>
      </c>
      <c r="B1954" s="8" t="s">
        <v>254</v>
      </c>
      <c r="C1954" s="8" t="s">
        <v>254</v>
      </c>
      <c r="D1954" s="28" t="s">
        <v>3371</v>
      </c>
      <c r="E1954" s="12"/>
      <c r="F1954" s="22" t="s">
        <v>14</v>
      </c>
      <c r="G1954" s="12"/>
      <c r="H1954" s="12"/>
      <c r="I1954" s="25">
        <v>21</v>
      </c>
      <c r="J1954" s="14" t="s">
        <v>11</v>
      </c>
    </row>
    <row r="1955" spans="1:10" ht="46.8">
      <c r="A1955" s="21">
        <v>4478178</v>
      </c>
      <c r="B1955" s="8" t="s">
        <v>254</v>
      </c>
      <c r="C1955" s="8" t="s">
        <v>254</v>
      </c>
      <c r="D1955" s="20" t="s">
        <v>3372</v>
      </c>
      <c r="E1955" s="12"/>
      <c r="F1955" s="12"/>
      <c r="G1955" s="27" t="s">
        <v>42</v>
      </c>
      <c r="H1955" s="12"/>
      <c r="I1955" s="25">
        <v>21</v>
      </c>
      <c r="J1955" s="14" t="s">
        <v>75</v>
      </c>
    </row>
    <row r="1956" spans="1:10" ht="31.2">
      <c r="A1956" s="8">
        <v>4478493</v>
      </c>
      <c r="B1956" s="8" t="s">
        <v>254</v>
      </c>
      <c r="C1956" s="8" t="s">
        <v>254</v>
      </c>
      <c r="D1956" s="30" t="s">
        <v>3373</v>
      </c>
      <c r="E1956" s="12"/>
      <c r="F1956" s="12"/>
      <c r="G1956" s="26" t="str">
        <f>HYPERLINK("https://www.familysearch.org/search/catalog/2550250","FamilySearch.org")</f>
        <v>FamilySearch.org</v>
      </c>
      <c r="H1956" s="12"/>
      <c r="I1956" s="8">
        <v>36</v>
      </c>
      <c r="J1956" s="7" t="s">
        <v>75</v>
      </c>
    </row>
    <row r="1957" spans="1:10" ht="46.8">
      <c r="A1957" s="21">
        <v>4481511</v>
      </c>
      <c r="B1957" s="8" t="s">
        <v>254</v>
      </c>
      <c r="C1957" s="8" t="s">
        <v>254</v>
      </c>
      <c r="D1957" s="20" t="s">
        <v>3374</v>
      </c>
      <c r="E1957" s="12"/>
      <c r="F1957" s="12"/>
      <c r="G1957" s="27" t="s">
        <v>42</v>
      </c>
      <c r="H1957" s="12"/>
      <c r="I1957" s="25">
        <v>21</v>
      </c>
      <c r="J1957" s="7" t="s">
        <v>75</v>
      </c>
    </row>
    <row r="1958" spans="1:10" ht="31.2">
      <c r="A1958" s="8">
        <v>4481610</v>
      </c>
      <c r="B1958" s="8" t="s">
        <v>254</v>
      </c>
      <c r="C1958" s="8" t="s">
        <v>254</v>
      </c>
      <c r="D1958" s="15" t="s">
        <v>3375</v>
      </c>
      <c r="E1958" s="12"/>
      <c r="F1958" s="12"/>
      <c r="G1958" s="26" t="str">
        <f>HYPERLINK("https://www.familysearch.org/search/catalog/2822369","FamilySearch.org")</f>
        <v>FamilySearch.org</v>
      </c>
      <c r="H1958" s="12"/>
      <c r="I1958" s="8">
        <v>36</v>
      </c>
      <c r="J1958" s="14" t="s">
        <v>11</v>
      </c>
    </row>
    <row r="1959" spans="1:10" ht="31.2">
      <c r="A1959" s="21">
        <v>4482948</v>
      </c>
      <c r="B1959" s="8" t="s">
        <v>254</v>
      </c>
      <c r="C1959" s="8" t="s">
        <v>254</v>
      </c>
      <c r="D1959" s="20" t="s">
        <v>3376</v>
      </c>
      <c r="E1959" s="12"/>
      <c r="F1959" s="22" t="s">
        <v>14</v>
      </c>
      <c r="G1959" s="12"/>
      <c r="H1959" s="12"/>
      <c r="I1959" s="25">
        <v>21</v>
      </c>
      <c r="J1959" s="14" t="s">
        <v>75</v>
      </c>
    </row>
    <row r="1960" spans="1:10" ht="31.2">
      <c r="A1960" s="8">
        <v>4483016</v>
      </c>
      <c r="B1960" s="8" t="s">
        <v>254</v>
      </c>
      <c r="C1960" s="8" t="s">
        <v>254</v>
      </c>
      <c r="D1960" s="15" t="s">
        <v>3377</v>
      </c>
      <c r="E1960" s="12"/>
      <c r="F1960" s="12"/>
      <c r="G1960" s="26" t="str">
        <f>HYPERLINK("https://www.familysearch.org/search/catalog/2832494","FamilySearch.org")</f>
        <v>FamilySearch.org</v>
      </c>
      <c r="H1960" s="12"/>
      <c r="I1960" s="8">
        <v>36</v>
      </c>
      <c r="J1960" s="7" t="s">
        <v>11</v>
      </c>
    </row>
    <row r="1961" spans="1:10" ht="31.2">
      <c r="A1961" s="8">
        <v>4486504</v>
      </c>
      <c r="B1961" s="8" t="s">
        <v>254</v>
      </c>
      <c r="C1961" s="8" t="s">
        <v>254</v>
      </c>
      <c r="D1961" s="28" t="s">
        <v>3378</v>
      </c>
      <c r="E1961" s="12"/>
      <c r="F1961" s="12"/>
      <c r="G1961" s="26" t="str">
        <f t="shared" ref="G1961:G1962" si="78">HYPERLINK("https://www.familysearch.org/search/catalog/2179222","FamilySearch.org")</f>
        <v>FamilySearch.org</v>
      </c>
      <c r="H1961" s="12"/>
      <c r="I1961" s="8">
        <v>21</v>
      </c>
      <c r="J1961" s="7" t="s">
        <v>11</v>
      </c>
    </row>
    <row r="1962" spans="1:10" ht="46.8">
      <c r="A1962" s="8">
        <v>4486683</v>
      </c>
      <c r="B1962" s="8" t="s">
        <v>254</v>
      </c>
      <c r="C1962" s="8" t="s">
        <v>254</v>
      </c>
      <c r="D1962" s="45" t="s">
        <v>3379</v>
      </c>
      <c r="E1962" s="12"/>
      <c r="F1962" s="12"/>
      <c r="G1962" s="26" t="str">
        <f t="shared" si="78"/>
        <v>FamilySearch.org</v>
      </c>
      <c r="H1962" s="12"/>
      <c r="I1962" s="8">
        <v>21</v>
      </c>
      <c r="J1962" s="7" t="s">
        <v>17</v>
      </c>
    </row>
    <row r="1963" spans="1:10" ht="15.6">
      <c r="A1963" s="8">
        <v>4486924</v>
      </c>
      <c r="B1963" s="8" t="s">
        <v>254</v>
      </c>
      <c r="C1963" s="8" t="s">
        <v>254</v>
      </c>
      <c r="D1963" s="15" t="s">
        <v>3380</v>
      </c>
      <c r="E1963" s="12"/>
      <c r="F1963" s="12"/>
      <c r="G1963" s="26" t="str">
        <f>HYPERLINK("https://www.familysearch.org/search/catalog/2299685","FamilySearch.org")</f>
        <v>FamilySearch.org</v>
      </c>
      <c r="H1963" s="12"/>
      <c r="I1963" s="8">
        <v>36</v>
      </c>
      <c r="J1963" s="7" t="s">
        <v>11</v>
      </c>
    </row>
    <row r="1964" spans="1:10" ht="31.2">
      <c r="A1964" s="8">
        <v>4486976</v>
      </c>
      <c r="B1964" s="8" t="s">
        <v>254</v>
      </c>
      <c r="C1964" s="8" t="s">
        <v>254</v>
      </c>
      <c r="D1964" s="15" t="s">
        <v>3381</v>
      </c>
      <c r="E1964" s="12"/>
      <c r="F1964" s="12"/>
      <c r="G1964" s="26" t="str">
        <f>HYPERLINK("https://www.familysearch.org/search/catalog/2840825","FamilySearch.org")</f>
        <v>FamilySearch.org</v>
      </c>
      <c r="H1964" s="12"/>
      <c r="I1964" s="8">
        <v>26</v>
      </c>
      <c r="J1964" s="7" t="s">
        <v>11</v>
      </c>
    </row>
    <row r="1965" spans="1:10" ht="31.2">
      <c r="A1965" s="8">
        <v>4488656</v>
      </c>
      <c r="B1965" s="8" t="s">
        <v>254</v>
      </c>
      <c r="C1965" s="8" t="s">
        <v>254</v>
      </c>
      <c r="D1965" s="15" t="s">
        <v>3382</v>
      </c>
      <c r="E1965" s="12"/>
      <c r="F1965" s="12"/>
      <c r="G1965" s="26" t="str">
        <f>HYPERLINK("https://www.familysearch.org/search/catalog/2299685?availability=Family%20History%20Library","FamilySearch.org")</f>
        <v>FamilySearch.org</v>
      </c>
      <c r="H1965" s="12"/>
      <c r="I1965" s="8">
        <v>26</v>
      </c>
      <c r="J1965" s="7" t="s">
        <v>11</v>
      </c>
    </row>
    <row r="1966" spans="1:10" ht="31.2">
      <c r="A1966" s="8">
        <v>4488749</v>
      </c>
      <c r="B1966" s="8" t="s">
        <v>254</v>
      </c>
      <c r="C1966" s="8" t="s">
        <v>254</v>
      </c>
      <c r="D1966" s="15" t="s">
        <v>3383</v>
      </c>
      <c r="E1966" s="12"/>
      <c r="F1966" s="12"/>
      <c r="G1966" s="26" t="str">
        <f>HYPERLINK("https://www.familysearch.org/search/catalog/2299595","FamilySearch.org")</f>
        <v>FamilySearch.org</v>
      </c>
      <c r="H1966" s="12"/>
      <c r="I1966" s="8">
        <v>36</v>
      </c>
      <c r="J1966" s="7" t="s">
        <v>11</v>
      </c>
    </row>
    <row r="1967" spans="1:10" ht="46.8">
      <c r="A1967" s="21">
        <v>4488767</v>
      </c>
      <c r="B1967" s="8" t="s">
        <v>254</v>
      </c>
      <c r="C1967" s="8" t="s">
        <v>254</v>
      </c>
      <c r="D1967" s="28" t="s">
        <v>3384</v>
      </c>
      <c r="E1967" s="12"/>
      <c r="F1967" s="22" t="s">
        <v>14</v>
      </c>
      <c r="G1967" s="12"/>
      <c r="H1967" s="12"/>
      <c r="I1967" s="25">
        <v>21</v>
      </c>
      <c r="J1967" s="14" t="s">
        <v>11</v>
      </c>
    </row>
    <row r="1968" spans="1:10" ht="46.8">
      <c r="A1968" s="8">
        <v>4492374</v>
      </c>
      <c r="B1968" s="8" t="s">
        <v>254</v>
      </c>
      <c r="C1968" s="8" t="s">
        <v>254</v>
      </c>
      <c r="D1968" s="15" t="s">
        <v>3385</v>
      </c>
      <c r="E1968" s="12"/>
      <c r="F1968" s="12"/>
      <c r="G1968" s="26" t="str">
        <f>HYPERLINK("https://www.familysearch.org/search/catalog/2840826","FamilySearch.org")</f>
        <v>FamilySearch.org</v>
      </c>
      <c r="H1968" s="12"/>
      <c r="I1968" s="8">
        <v>36</v>
      </c>
      <c r="J1968" s="7" t="s">
        <v>2856</v>
      </c>
    </row>
    <row r="1969" spans="1:10" ht="31.2">
      <c r="A1969" s="8">
        <v>4492458</v>
      </c>
      <c r="B1969" s="8" t="s">
        <v>254</v>
      </c>
      <c r="C1969" s="8" t="s">
        <v>254</v>
      </c>
      <c r="D1969" s="15" t="s">
        <v>3386</v>
      </c>
      <c r="E1969" s="12"/>
      <c r="F1969" s="12"/>
      <c r="G1969" s="26" t="str">
        <f>HYPERLINK("https://www.familysearch.org/search/catalog/2829741","FamilySearch.org")</f>
        <v>FamilySearch.org</v>
      </c>
      <c r="H1969" s="12"/>
      <c r="I1969" s="8">
        <v>36</v>
      </c>
      <c r="J1969" s="7" t="s">
        <v>11</v>
      </c>
    </row>
    <row r="1970" spans="1:10" ht="31.2">
      <c r="A1970" s="8">
        <v>4492461</v>
      </c>
      <c r="B1970" s="8" t="s">
        <v>254</v>
      </c>
      <c r="C1970" s="8" t="s">
        <v>254</v>
      </c>
      <c r="D1970" s="15" t="s">
        <v>3387</v>
      </c>
      <c r="E1970" s="12"/>
      <c r="F1970" s="12"/>
      <c r="G1970" s="26" t="str">
        <f>HYPERLINK("https://www.familysearch.org/search/catalog/2840826","FamilySearch.org")</f>
        <v>FamilySearch.org</v>
      </c>
      <c r="H1970" s="12"/>
      <c r="I1970" s="8">
        <v>36</v>
      </c>
      <c r="J1970" s="7" t="s">
        <v>11</v>
      </c>
    </row>
    <row r="1971" spans="1:10" ht="31.2">
      <c r="A1971" s="8">
        <v>4492683</v>
      </c>
      <c r="B1971" s="8" t="s">
        <v>254</v>
      </c>
      <c r="C1971" s="8" t="s">
        <v>254</v>
      </c>
      <c r="D1971" s="45" t="s">
        <v>3388</v>
      </c>
      <c r="E1971" s="12"/>
      <c r="F1971" s="12"/>
      <c r="G1971" s="26" t="str">
        <f>HYPERLINK("https://www.familysearch.org/search/catalog/2831089","FamilySearch.org")</f>
        <v>FamilySearch.org</v>
      </c>
      <c r="H1971" s="12"/>
      <c r="I1971" s="8">
        <v>36</v>
      </c>
      <c r="J1971" s="7" t="s">
        <v>11</v>
      </c>
    </row>
    <row r="1972" spans="1:10" ht="31.2">
      <c r="A1972" s="8">
        <v>4497876</v>
      </c>
      <c r="B1972" s="8" t="s">
        <v>254</v>
      </c>
      <c r="C1972" s="8" t="s">
        <v>254</v>
      </c>
      <c r="D1972" s="30" t="s">
        <v>3389</v>
      </c>
      <c r="E1972" s="12"/>
      <c r="F1972" s="12"/>
      <c r="G1972" s="22" t="s">
        <v>42</v>
      </c>
      <c r="H1972" s="12"/>
      <c r="I1972" s="8">
        <v>21</v>
      </c>
      <c r="J1972" s="7" t="s">
        <v>75</v>
      </c>
    </row>
    <row r="1973" spans="1:10" ht="31.2">
      <c r="A1973" s="8">
        <v>4497877</v>
      </c>
      <c r="B1973" s="8" t="s">
        <v>254</v>
      </c>
      <c r="C1973" s="8" t="s">
        <v>254</v>
      </c>
      <c r="D1973" s="30" t="s">
        <v>3390</v>
      </c>
      <c r="E1973" s="12"/>
      <c r="F1973" s="12"/>
      <c r="G1973" s="22" t="s">
        <v>42</v>
      </c>
      <c r="H1973" s="12"/>
      <c r="I1973" s="8">
        <v>21</v>
      </c>
      <c r="J1973" s="7" t="s">
        <v>75</v>
      </c>
    </row>
    <row r="1974" spans="1:10" ht="31.2">
      <c r="A1974" s="8">
        <v>4497878</v>
      </c>
      <c r="B1974" s="8" t="s">
        <v>254</v>
      </c>
      <c r="C1974" s="8" t="s">
        <v>254</v>
      </c>
      <c r="D1974" s="30" t="s">
        <v>3391</v>
      </c>
      <c r="E1974" s="12"/>
      <c r="F1974" s="12"/>
      <c r="G1974" s="22" t="s">
        <v>42</v>
      </c>
      <c r="H1974" s="12"/>
      <c r="I1974" s="8">
        <v>21</v>
      </c>
      <c r="J1974" s="7" t="s">
        <v>75</v>
      </c>
    </row>
    <row r="1975" spans="1:10" ht="31.2">
      <c r="A1975" s="8">
        <v>4499104</v>
      </c>
      <c r="B1975" s="8" t="s">
        <v>254</v>
      </c>
      <c r="C1975" s="8" t="s">
        <v>254</v>
      </c>
      <c r="D1975" s="30" t="s">
        <v>3392</v>
      </c>
      <c r="E1975" s="12"/>
      <c r="F1975" s="12"/>
      <c r="G1975" s="22" t="s">
        <v>42</v>
      </c>
      <c r="H1975" s="12"/>
      <c r="I1975" s="8">
        <v>21</v>
      </c>
      <c r="J1975" s="7" t="s">
        <v>75</v>
      </c>
    </row>
    <row r="1976" spans="1:10" ht="46.8">
      <c r="A1976" s="21">
        <v>4499426</v>
      </c>
      <c r="B1976" s="8" t="s">
        <v>254</v>
      </c>
      <c r="C1976" s="8" t="s">
        <v>254</v>
      </c>
      <c r="D1976" s="28" t="s">
        <v>3393</v>
      </c>
      <c r="E1976" s="12"/>
      <c r="F1976" s="22" t="s">
        <v>14</v>
      </c>
      <c r="G1976" s="12"/>
      <c r="H1976" s="12"/>
      <c r="I1976" s="25">
        <v>21</v>
      </c>
      <c r="J1976" s="14" t="s">
        <v>11</v>
      </c>
    </row>
    <row r="1977" spans="1:10" ht="46.8">
      <c r="A1977" s="21">
        <v>4499444</v>
      </c>
      <c r="B1977" s="8" t="s">
        <v>254</v>
      </c>
      <c r="C1977" s="8" t="s">
        <v>254</v>
      </c>
      <c r="D1977" s="28" t="s">
        <v>3394</v>
      </c>
      <c r="E1977" s="12"/>
      <c r="F1977" s="22" t="s">
        <v>14</v>
      </c>
      <c r="G1977" s="12"/>
      <c r="H1977" s="12"/>
      <c r="I1977" s="25">
        <v>21</v>
      </c>
      <c r="J1977" s="14" t="s">
        <v>11</v>
      </c>
    </row>
    <row r="1978" spans="1:10" ht="46.8">
      <c r="A1978" s="21">
        <v>4499451</v>
      </c>
      <c r="B1978" s="8" t="s">
        <v>254</v>
      </c>
      <c r="C1978" s="8" t="s">
        <v>254</v>
      </c>
      <c r="D1978" s="28" t="s">
        <v>3395</v>
      </c>
      <c r="E1978" s="12"/>
      <c r="F1978" s="22" t="s">
        <v>14</v>
      </c>
      <c r="G1978" s="12"/>
      <c r="H1978" s="12"/>
      <c r="I1978" s="25">
        <v>21</v>
      </c>
      <c r="J1978" s="14" t="s">
        <v>11</v>
      </c>
    </row>
    <row r="1979" spans="1:10" ht="31.2">
      <c r="A1979" s="21">
        <v>4499462</v>
      </c>
      <c r="B1979" s="8" t="s">
        <v>254</v>
      </c>
      <c r="C1979" s="8" t="s">
        <v>254</v>
      </c>
      <c r="D1979" s="28" t="s">
        <v>3396</v>
      </c>
      <c r="E1979" s="12"/>
      <c r="F1979" s="22" t="s">
        <v>14</v>
      </c>
      <c r="G1979" s="12"/>
      <c r="H1979" s="12"/>
      <c r="I1979" s="25">
        <v>21</v>
      </c>
      <c r="J1979" s="14" t="s">
        <v>11</v>
      </c>
    </row>
    <row r="1980" spans="1:10" ht="46.8">
      <c r="A1980" s="21">
        <v>4499466</v>
      </c>
      <c r="B1980" s="8" t="s">
        <v>254</v>
      </c>
      <c r="C1980" s="8" t="s">
        <v>254</v>
      </c>
      <c r="D1980" s="28" t="s">
        <v>3397</v>
      </c>
      <c r="E1980" s="12"/>
      <c r="F1980" s="22" t="s">
        <v>14</v>
      </c>
      <c r="G1980" s="12"/>
      <c r="H1980" s="12"/>
      <c r="I1980" s="25">
        <v>21</v>
      </c>
      <c r="J1980" s="14" t="s">
        <v>11</v>
      </c>
    </row>
    <row r="1981" spans="1:10" ht="46.8">
      <c r="A1981" s="21">
        <v>4499493</v>
      </c>
      <c r="B1981" s="8" t="s">
        <v>254</v>
      </c>
      <c r="C1981" s="8" t="s">
        <v>254</v>
      </c>
      <c r="D1981" s="28" t="s">
        <v>3398</v>
      </c>
      <c r="E1981" s="12"/>
      <c r="F1981" s="22" t="s">
        <v>14</v>
      </c>
      <c r="G1981" s="12"/>
      <c r="H1981" s="12"/>
      <c r="I1981" s="25">
        <v>21</v>
      </c>
      <c r="J1981" s="14" t="s">
        <v>11</v>
      </c>
    </row>
    <row r="1982" spans="1:10" ht="46.8">
      <c r="A1982" s="21">
        <v>4499501</v>
      </c>
      <c r="B1982" s="8" t="s">
        <v>254</v>
      </c>
      <c r="C1982" s="8" t="s">
        <v>254</v>
      </c>
      <c r="D1982" s="28" t="s">
        <v>3399</v>
      </c>
      <c r="E1982" s="12"/>
      <c r="F1982" s="22" t="s">
        <v>14</v>
      </c>
      <c r="G1982" s="12"/>
      <c r="H1982" s="12"/>
      <c r="I1982" s="25">
        <v>21</v>
      </c>
      <c r="J1982" s="14" t="s">
        <v>11</v>
      </c>
    </row>
    <row r="1983" spans="1:10" ht="46.8">
      <c r="A1983" s="21">
        <v>4499506</v>
      </c>
      <c r="B1983" s="8" t="s">
        <v>254</v>
      </c>
      <c r="C1983" s="8" t="s">
        <v>254</v>
      </c>
      <c r="D1983" s="28" t="s">
        <v>3400</v>
      </c>
      <c r="E1983" s="12"/>
      <c r="F1983" s="22" t="s">
        <v>14</v>
      </c>
      <c r="G1983" s="12"/>
      <c r="H1983" s="12"/>
      <c r="I1983" s="25">
        <v>21</v>
      </c>
      <c r="J1983" s="14" t="s">
        <v>11</v>
      </c>
    </row>
    <row r="1984" spans="1:10" ht="31.2">
      <c r="A1984" s="8">
        <v>4499602</v>
      </c>
      <c r="B1984" s="8" t="s">
        <v>254</v>
      </c>
      <c r="C1984" s="8" t="s">
        <v>254</v>
      </c>
      <c r="D1984" s="30" t="s">
        <v>3401</v>
      </c>
      <c r="E1984" s="12"/>
      <c r="F1984" s="12"/>
      <c r="G1984" s="22" t="s">
        <v>42</v>
      </c>
      <c r="H1984" s="12"/>
      <c r="I1984" s="8">
        <v>21</v>
      </c>
      <c r="J1984" s="7" t="s">
        <v>75</v>
      </c>
    </row>
    <row r="1985" spans="1:10" ht="46.8">
      <c r="A1985" s="21">
        <v>4499614</v>
      </c>
      <c r="B1985" s="8" t="s">
        <v>254</v>
      </c>
      <c r="C1985" s="8" t="s">
        <v>254</v>
      </c>
      <c r="D1985" s="20" t="s">
        <v>3402</v>
      </c>
      <c r="E1985" s="12"/>
      <c r="F1985" s="22" t="s">
        <v>14</v>
      </c>
      <c r="G1985" s="12"/>
      <c r="H1985" s="12"/>
      <c r="I1985" s="25">
        <v>21</v>
      </c>
      <c r="J1985" s="14" t="s">
        <v>75</v>
      </c>
    </row>
    <row r="1986" spans="1:10" ht="31.2">
      <c r="A1986" s="8">
        <v>4499659</v>
      </c>
      <c r="B1986" s="8" t="s">
        <v>254</v>
      </c>
      <c r="C1986" s="8" t="s">
        <v>254</v>
      </c>
      <c r="D1986" s="30" t="s">
        <v>3403</v>
      </c>
      <c r="E1986" s="12"/>
      <c r="F1986" s="12"/>
      <c r="G1986" s="22" t="s">
        <v>42</v>
      </c>
      <c r="H1986" s="12"/>
      <c r="I1986" s="8">
        <v>21</v>
      </c>
      <c r="J1986" s="7" t="s">
        <v>75</v>
      </c>
    </row>
    <row r="1987" spans="1:10" ht="31.2">
      <c r="A1987" s="8">
        <v>4499826</v>
      </c>
      <c r="B1987" s="8" t="s">
        <v>254</v>
      </c>
      <c r="C1987" s="8" t="s">
        <v>254</v>
      </c>
      <c r="D1987" s="30" t="s">
        <v>3404</v>
      </c>
      <c r="E1987" s="12"/>
      <c r="F1987" s="12"/>
      <c r="G1987" s="22" t="s">
        <v>42</v>
      </c>
      <c r="H1987" s="12"/>
      <c r="I1987" s="8">
        <v>21</v>
      </c>
      <c r="J1987" s="7" t="s">
        <v>75</v>
      </c>
    </row>
    <row r="1988" spans="1:10" ht="46.8">
      <c r="A1988" s="21">
        <v>4499828</v>
      </c>
      <c r="B1988" s="8" t="s">
        <v>254</v>
      </c>
      <c r="C1988" s="8" t="s">
        <v>254</v>
      </c>
      <c r="D1988" s="20" t="s">
        <v>3405</v>
      </c>
      <c r="E1988" s="12"/>
      <c r="F1988" s="22" t="s">
        <v>14</v>
      </c>
      <c r="G1988" s="12"/>
      <c r="H1988" s="12"/>
      <c r="I1988" s="25">
        <v>21</v>
      </c>
      <c r="J1988" s="14" t="s">
        <v>75</v>
      </c>
    </row>
    <row r="1989" spans="1:10" ht="46.8">
      <c r="A1989" s="21">
        <v>4499830</v>
      </c>
      <c r="B1989" s="8" t="s">
        <v>254</v>
      </c>
      <c r="C1989" s="8" t="s">
        <v>254</v>
      </c>
      <c r="D1989" s="20" t="s">
        <v>3406</v>
      </c>
      <c r="E1989" s="12"/>
      <c r="F1989" s="22" t="s">
        <v>14</v>
      </c>
      <c r="G1989" s="12"/>
      <c r="H1989" s="12"/>
      <c r="I1989" s="25">
        <v>21</v>
      </c>
      <c r="J1989" s="14" t="s">
        <v>75</v>
      </c>
    </row>
    <row r="1990" spans="1:10" ht="46.8">
      <c r="A1990" s="21">
        <v>4500188</v>
      </c>
      <c r="B1990" s="8" t="s">
        <v>254</v>
      </c>
      <c r="C1990" s="8" t="s">
        <v>254</v>
      </c>
      <c r="D1990" s="20" t="s">
        <v>3407</v>
      </c>
      <c r="E1990" s="12"/>
      <c r="F1990" s="22" t="s">
        <v>14</v>
      </c>
      <c r="G1990" s="12"/>
      <c r="H1990" s="12"/>
      <c r="I1990" s="25">
        <v>21</v>
      </c>
      <c r="J1990" s="14" t="s">
        <v>75</v>
      </c>
    </row>
    <row r="1991" spans="1:10" ht="46.8">
      <c r="A1991" s="21">
        <v>4503228</v>
      </c>
      <c r="B1991" s="8" t="s">
        <v>254</v>
      </c>
      <c r="C1991" s="8" t="s">
        <v>254</v>
      </c>
      <c r="D1991" s="28" t="s">
        <v>3408</v>
      </c>
      <c r="E1991" s="12"/>
      <c r="F1991" s="22" t="s">
        <v>14</v>
      </c>
      <c r="G1991" s="12"/>
      <c r="H1991" s="12"/>
      <c r="I1991" s="25">
        <v>21</v>
      </c>
      <c r="J1991" s="14" t="s">
        <v>11</v>
      </c>
    </row>
    <row r="1992" spans="1:10" ht="46.8">
      <c r="A1992" s="21">
        <v>4503230</v>
      </c>
      <c r="B1992" s="8" t="s">
        <v>254</v>
      </c>
      <c r="C1992" s="8" t="s">
        <v>254</v>
      </c>
      <c r="D1992" s="20" t="s">
        <v>3409</v>
      </c>
      <c r="E1992" s="12"/>
      <c r="F1992" s="22" t="s">
        <v>14</v>
      </c>
      <c r="G1992" s="12"/>
      <c r="H1992" s="12"/>
      <c r="I1992" s="25">
        <v>21</v>
      </c>
      <c r="J1992" s="14" t="s">
        <v>75</v>
      </c>
    </row>
    <row r="1993" spans="1:10" ht="46.8">
      <c r="A1993" s="21">
        <v>4503231</v>
      </c>
      <c r="B1993" s="8" t="s">
        <v>254</v>
      </c>
      <c r="C1993" s="8" t="s">
        <v>254</v>
      </c>
      <c r="D1993" s="20" t="s">
        <v>3410</v>
      </c>
      <c r="E1993" s="12"/>
      <c r="F1993" s="22" t="s">
        <v>14</v>
      </c>
      <c r="G1993" s="12"/>
      <c r="H1993" s="12"/>
      <c r="I1993" s="25">
        <v>21</v>
      </c>
      <c r="J1993" s="14" t="s">
        <v>75</v>
      </c>
    </row>
    <row r="1994" spans="1:10" ht="46.8">
      <c r="A1994" s="21">
        <v>4503232</v>
      </c>
      <c r="B1994" s="8" t="s">
        <v>254</v>
      </c>
      <c r="C1994" s="8" t="s">
        <v>254</v>
      </c>
      <c r="D1994" s="20" t="s">
        <v>3411</v>
      </c>
      <c r="E1994" s="12"/>
      <c r="F1994" s="22" t="s">
        <v>14</v>
      </c>
      <c r="G1994" s="12"/>
      <c r="H1994" s="12"/>
      <c r="I1994" s="25">
        <v>21</v>
      </c>
      <c r="J1994" s="14" t="s">
        <v>75</v>
      </c>
    </row>
    <row r="1995" spans="1:10" ht="62.4">
      <c r="A1995" s="21">
        <v>4503236</v>
      </c>
      <c r="B1995" s="8" t="s">
        <v>254</v>
      </c>
      <c r="C1995" s="8" t="s">
        <v>254</v>
      </c>
      <c r="D1995" s="28" t="s">
        <v>3412</v>
      </c>
      <c r="E1995" s="12"/>
      <c r="F1995" s="22" t="s">
        <v>14</v>
      </c>
      <c r="G1995" s="12"/>
      <c r="H1995" s="12"/>
      <c r="I1995" s="25">
        <v>21</v>
      </c>
      <c r="J1995" s="14" t="s">
        <v>11</v>
      </c>
    </row>
    <row r="1996" spans="1:10" ht="46.8">
      <c r="A1996" s="21">
        <v>4504784</v>
      </c>
      <c r="B1996" s="8" t="s">
        <v>254</v>
      </c>
      <c r="C1996" s="8" t="s">
        <v>254</v>
      </c>
      <c r="D1996" s="20" t="s">
        <v>3413</v>
      </c>
      <c r="E1996" s="12"/>
      <c r="F1996" s="22" t="s">
        <v>14</v>
      </c>
      <c r="G1996" s="12"/>
      <c r="H1996" s="12"/>
      <c r="I1996" s="25">
        <v>21</v>
      </c>
      <c r="J1996" s="14" t="s">
        <v>75</v>
      </c>
    </row>
    <row r="1997" spans="1:10" ht="46.8">
      <c r="A1997" s="21">
        <v>4504787</v>
      </c>
      <c r="B1997" s="8" t="s">
        <v>254</v>
      </c>
      <c r="C1997" s="8" t="s">
        <v>254</v>
      </c>
      <c r="D1997" s="20" t="s">
        <v>3414</v>
      </c>
      <c r="E1997" s="12"/>
      <c r="F1997" s="22" t="s">
        <v>14</v>
      </c>
      <c r="G1997" s="12"/>
      <c r="H1997" s="12"/>
      <c r="I1997" s="25">
        <v>21</v>
      </c>
      <c r="J1997" s="14" t="s">
        <v>75</v>
      </c>
    </row>
    <row r="1998" spans="1:10" ht="31.2">
      <c r="A1998" s="21">
        <v>4504789</v>
      </c>
      <c r="B1998" s="8" t="s">
        <v>254</v>
      </c>
      <c r="C1998" s="8" t="s">
        <v>254</v>
      </c>
      <c r="D1998" s="20" t="s">
        <v>3415</v>
      </c>
      <c r="E1998" s="12"/>
      <c r="F1998" s="22" t="s">
        <v>14</v>
      </c>
      <c r="G1998" s="12"/>
      <c r="H1998" s="12"/>
      <c r="I1998" s="25">
        <v>21</v>
      </c>
      <c r="J1998" s="14" t="s">
        <v>75</v>
      </c>
    </row>
    <row r="1999" spans="1:10" ht="31.2">
      <c r="A1999" s="8">
        <v>4504940</v>
      </c>
      <c r="B1999" s="8" t="s">
        <v>254</v>
      </c>
      <c r="C1999" s="8" t="s">
        <v>254</v>
      </c>
      <c r="D1999" s="45" t="str">
        <f>HYPERLINK("https://catalog.archives.gov/search?q=*:*&amp;f.ancestorNaIds=4504940&amp;sort=naIdSort%20asc","Record Books of Testimony of Witnesses, 3/24/1876 - 6/4/1903")</f>
        <v>Record Books of Testimony of Witnesses, 3/24/1876 - 6/4/1903</v>
      </c>
      <c r="E1999" s="12"/>
      <c r="F1999" s="12"/>
      <c r="G1999" s="26" t="str">
        <f>HYPERLINK("https://www.familysearch.org/search/catalog/570107","FamilySearch.org")</f>
        <v>FamilySearch.org</v>
      </c>
      <c r="H1999" s="12"/>
      <c r="I1999" s="8" t="s">
        <v>3288</v>
      </c>
      <c r="J1999" s="7" t="s">
        <v>11</v>
      </c>
    </row>
    <row r="2000" spans="1:10" ht="15.6">
      <c r="A2000" s="21">
        <v>4504983</v>
      </c>
      <c r="B2000" s="8" t="s">
        <v>254</v>
      </c>
      <c r="C2000" s="8" t="s">
        <v>254</v>
      </c>
      <c r="D2000" s="15" t="s">
        <v>3416</v>
      </c>
      <c r="E2000" s="27" t="str">
        <f>HYPERLINK("https://www.fold3.com/title/765/wwii-old-mans-draft-registration-cards","Fold3.com")</f>
        <v>Fold3.com</v>
      </c>
      <c r="F2000" s="22" t="s">
        <v>14</v>
      </c>
      <c r="G2000" s="12"/>
      <c r="H2000" s="12"/>
      <c r="I2000" s="25">
        <v>147</v>
      </c>
      <c r="J2000" s="14" t="s">
        <v>11</v>
      </c>
    </row>
    <row r="2001" spans="1:10" ht="31.2">
      <c r="A2001" s="21">
        <v>4509531</v>
      </c>
      <c r="B2001" s="8" t="s">
        <v>254</v>
      </c>
      <c r="C2001" s="8" t="s">
        <v>254</v>
      </c>
      <c r="D2001" s="20" t="s">
        <v>3417</v>
      </c>
      <c r="E2001" s="12"/>
      <c r="F2001" s="78" t="s">
        <v>14</v>
      </c>
      <c r="G2001" s="12"/>
      <c r="H2001" s="12"/>
      <c r="I2001" s="25">
        <v>21</v>
      </c>
      <c r="J2001" s="14" t="s">
        <v>75</v>
      </c>
    </row>
    <row r="2002" spans="1:10" ht="46.8">
      <c r="A2002" s="21">
        <v>4509539</v>
      </c>
      <c r="B2002" s="8" t="s">
        <v>254</v>
      </c>
      <c r="C2002" s="8" t="s">
        <v>254</v>
      </c>
      <c r="D2002" s="20" t="s">
        <v>3418</v>
      </c>
      <c r="E2002" s="12"/>
      <c r="F2002" s="22" t="s">
        <v>14</v>
      </c>
      <c r="G2002" s="12"/>
      <c r="H2002" s="12"/>
      <c r="I2002" s="25">
        <v>21</v>
      </c>
      <c r="J2002" s="14" t="s">
        <v>75</v>
      </c>
    </row>
    <row r="2003" spans="1:10" ht="46.8">
      <c r="A2003" s="21">
        <v>4509763</v>
      </c>
      <c r="B2003" s="8" t="s">
        <v>254</v>
      </c>
      <c r="C2003" s="8" t="s">
        <v>254</v>
      </c>
      <c r="D2003" s="20" t="s">
        <v>3419</v>
      </c>
      <c r="E2003" s="12"/>
      <c r="F2003" s="22" t="s">
        <v>14</v>
      </c>
      <c r="G2003" s="12"/>
      <c r="H2003" s="12"/>
      <c r="I2003" s="25">
        <v>21</v>
      </c>
      <c r="J2003" s="14" t="s">
        <v>75</v>
      </c>
    </row>
    <row r="2004" spans="1:10" ht="31.2">
      <c r="A2004" s="8">
        <v>4509767</v>
      </c>
      <c r="B2004" s="8" t="s">
        <v>254</v>
      </c>
      <c r="C2004" s="8" t="s">
        <v>254</v>
      </c>
      <c r="D2004" s="30" t="s">
        <v>3420</v>
      </c>
      <c r="E2004" s="12"/>
      <c r="F2004" s="12"/>
      <c r="G2004" s="26" t="str">
        <f>HYPERLINK("https://www.familysearch.org/search/catalog/2831089","FamilySearch.org")</f>
        <v>FamilySearch.org</v>
      </c>
      <c r="H2004" s="12"/>
      <c r="I2004" s="8">
        <v>36</v>
      </c>
      <c r="J2004" s="7" t="s">
        <v>75</v>
      </c>
    </row>
    <row r="2005" spans="1:10" ht="46.8">
      <c r="A2005" s="21">
        <v>4509768</v>
      </c>
      <c r="B2005" s="8" t="s">
        <v>254</v>
      </c>
      <c r="C2005" s="8" t="s">
        <v>254</v>
      </c>
      <c r="D2005" s="20" t="s">
        <v>3421</v>
      </c>
      <c r="E2005" s="12"/>
      <c r="F2005" s="22" t="s">
        <v>14</v>
      </c>
      <c r="G2005" s="12"/>
      <c r="H2005" s="12"/>
      <c r="I2005" s="25">
        <v>21</v>
      </c>
      <c r="J2005" s="14" t="s">
        <v>75</v>
      </c>
    </row>
    <row r="2006" spans="1:10" ht="31.2">
      <c r="A2006" s="8">
        <v>4509770</v>
      </c>
      <c r="B2006" s="8" t="s">
        <v>254</v>
      </c>
      <c r="C2006" s="8" t="s">
        <v>254</v>
      </c>
      <c r="D2006" s="45" t="s">
        <v>3422</v>
      </c>
      <c r="E2006" s="12"/>
      <c r="F2006" s="12"/>
      <c r="G2006" s="26" t="str">
        <f>HYPERLINK("https://www.familysearch.org/search/catalog/2831089","FamilySearch.org")</f>
        <v>FamilySearch.org</v>
      </c>
      <c r="H2006" s="12"/>
      <c r="I2006" s="8">
        <v>36</v>
      </c>
      <c r="J2006" s="7" t="s">
        <v>11</v>
      </c>
    </row>
    <row r="2007" spans="1:10" ht="31.2">
      <c r="A2007" s="21">
        <v>4509772</v>
      </c>
      <c r="B2007" s="8" t="s">
        <v>254</v>
      </c>
      <c r="C2007" s="8" t="s">
        <v>254</v>
      </c>
      <c r="D2007" s="20" t="s">
        <v>3423</v>
      </c>
      <c r="E2007" s="12"/>
      <c r="F2007" s="22" t="s">
        <v>14</v>
      </c>
      <c r="G2007" s="12"/>
      <c r="H2007" s="12"/>
      <c r="I2007" s="25">
        <v>21</v>
      </c>
      <c r="J2007" s="14" t="s">
        <v>75</v>
      </c>
    </row>
    <row r="2008" spans="1:10" ht="46.8">
      <c r="A2008" s="21">
        <v>4509776</v>
      </c>
      <c r="B2008" s="8" t="s">
        <v>254</v>
      </c>
      <c r="C2008" s="8" t="s">
        <v>254</v>
      </c>
      <c r="D2008" s="20" t="s">
        <v>3424</v>
      </c>
      <c r="E2008" s="12"/>
      <c r="F2008" s="22" t="s">
        <v>14</v>
      </c>
      <c r="G2008" s="12"/>
      <c r="H2008" s="12"/>
      <c r="I2008" s="25">
        <v>21</v>
      </c>
      <c r="J2008" s="14" t="s">
        <v>75</v>
      </c>
    </row>
    <row r="2009" spans="1:10" ht="46.8">
      <c r="A2009" s="8">
        <v>4509777</v>
      </c>
      <c r="B2009" s="8" t="s">
        <v>254</v>
      </c>
      <c r="C2009" s="8" t="s">
        <v>254</v>
      </c>
      <c r="D2009" s="30" t="s">
        <v>3425</v>
      </c>
      <c r="E2009" s="12"/>
      <c r="F2009" s="12"/>
      <c r="G2009" s="26" t="str">
        <f>HYPERLINK("https://www.familysearch.org/search/catalog/2831089","FamilySearch.org")</f>
        <v>FamilySearch.org</v>
      </c>
      <c r="H2009" s="12"/>
      <c r="I2009" s="8">
        <v>36</v>
      </c>
      <c r="J2009" s="7" t="s">
        <v>75</v>
      </c>
    </row>
    <row r="2010" spans="1:10" ht="31.2">
      <c r="A2010" s="21">
        <v>4509780</v>
      </c>
      <c r="B2010" s="8" t="s">
        <v>254</v>
      </c>
      <c r="C2010" s="8" t="s">
        <v>254</v>
      </c>
      <c r="D2010" s="20" t="s">
        <v>3426</v>
      </c>
      <c r="E2010" s="12"/>
      <c r="F2010" s="12"/>
      <c r="G2010" s="27" t="s">
        <v>42</v>
      </c>
      <c r="H2010" s="12"/>
      <c r="I2010" s="25">
        <v>21</v>
      </c>
      <c r="J2010" s="14" t="s">
        <v>75</v>
      </c>
    </row>
    <row r="2011" spans="1:10" ht="31.2">
      <c r="A2011" s="8">
        <v>4513397</v>
      </c>
      <c r="B2011" s="8" t="s">
        <v>254</v>
      </c>
      <c r="C2011" s="8" t="s">
        <v>254</v>
      </c>
      <c r="D2011" s="30" t="s">
        <v>3427</v>
      </c>
      <c r="E2011" s="12"/>
      <c r="F2011" s="12"/>
      <c r="G2011" s="26" t="str">
        <f>HYPERLINK("https://www.familysearch.org/search/catalog/570107","FamilySearch.org")</f>
        <v>FamilySearch.org</v>
      </c>
      <c r="H2011" s="12"/>
      <c r="I2011" s="8" t="s">
        <v>3288</v>
      </c>
      <c r="J2011" s="7" t="s">
        <v>75</v>
      </c>
    </row>
    <row r="2012" spans="1:10" ht="46.8">
      <c r="A2012" s="8">
        <v>4513403</v>
      </c>
      <c r="B2012" s="8" t="s">
        <v>254</v>
      </c>
      <c r="C2012" s="8" t="s">
        <v>254</v>
      </c>
      <c r="D2012" s="45" t="str">
        <f>HYPERLINK("https://catalog.archives.gov/search?q=*:*&amp;f.ancestorNaIds=4513403&amp;sort=naIdSort%20asc","Registers of Declarations of Intention Filed, Connecticut (Superior Court, Hartford County), 1853-1906")</f>
        <v>Registers of Declarations of Intention Filed, Connecticut (Superior Court, Hartford County), 1853-1906</v>
      </c>
      <c r="E2012" s="12"/>
      <c r="F2012" s="12"/>
      <c r="G2012" s="26" t="str">
        <f>HYPERLINK("https://www.familysearch.org/search/catalog/570098","FamilySearch.org")</f>
        <v>FamilySearch.org</v>
      </c>
      <c r="H2012" s="12"/>
      <c r="I2012" s="8" t="s">
        <v>3288</v>
      </c>
      <c r="J2012" s="7" t="s">
        <v>11</v>
      </c>
    </row>
    <row r="2013" spans="1:10" ht="46.8">
      <c r="A2013" s="21">
        <v>4513417</v>
      </c>
      <c r="B2013" s="8" t="s">
        <v>254</v>
      </c>
      <c r="C2013" s="8" t="s">
        <v>254</v>
      </c>
      <c r="D2013" s="45" t="s">
        <v>3428</v>
      </c>
      <c r="E2013" s="12"/>
      <c r="F2013" s="27"/>
      <c r="G2013" s="26" t="s">
        <v>42</v>
      </c>
      <c r="H2013" s="12"/>
      <c r="I2013" s="25" t="s">
        <v>3288</v>
      </c>
      <c r="J2013" s="14" t="s">
        <v>11</v>
      </c>
    </row>
    <row r="2014" spans="1:10" ht="46.8">
      <c r="A2014" s="8">
        <v>4513454</v>
      </c>
      <c r="B2014" s="8" t="s">
        <v>254</v>
      </c>
      <c r="C2014" s="8" t="s">
        <v>254</v>
      </c>
      <c r="D2014" s="45" t="str">
        <f>HYPERLINK("https://catalog.archives.gov/search?q=*:*&amp;f.ancestorNaIds=4513454&amp;sort=naIdSort%20asc","Declarations of Intention and Petitions for Naturalizations, Connecticut (Superior Court, Hartford County), 1793-1897")</f>
        <v>Declarations of Intention and Petitions for Naturalizations, Connecticut (Superior Court, Hartford County), 1793-1897</v>
      </c>
      <c r="E2014" s="12"/>
      <c r="F2014" s="12"/>
      <c r="G2014" s="26" t="str">
        <f>HYPERLINK("https://www.familysearch.org/search/catalog/570098","FamilySearch.org")</f>
        <v>FamilySearch.org</v>
      </c>
      <c r="H2014" s="12"/>
      <c r="I2014" s="8" t="s">
        <v>3288</v>
      </c>
      <c r="J2014" s="7" t="s">
        <v>11</v>
      </c>
    </row>
    <row r="2015" spans="1:10" ht="46.8">
      <c r="A2015" s="21">
        <v>4513463</v>
      </c>
      <c r="B2015" s="8" t="s">
        <v>254</v>
      </c>
      <c r="C2015" s="8" t="s">
        <v>254</v>
      </c>
      <c r="D2015" s="20" t="s">
        <v>3429</v>
      </c>
      <c r="E2015" s="12"/>
      <c r="F2015" s="22" t="s">
        <v>14</v>
      </c>
      <c r="G2015" s="12"/>
      <c r="H2015" s="12"/>
      <c r="I2015" s="25">
        <v>21</v>
      </c>
      <c r="J2015" s="14" t="s">
        <v>75</v>
      </c>
    </row>
    <row r="2016" spans="1:10" ht="46.8">
      <c r="A2016" s="21">
        <v>4513464</v>
      </c>
      <c r="B2016" s="8" t="s">
        <v>254</v>
      </c>
      <c r="C2016" s="8" t="s">
        <v>254</v>
      </c>
      <c r="D2016" s="20" t="s">
        <v>3430</v>
      </c>
      <c r="E2016" s="12"/>
      <c r="F2016" s="22" t="s">
        <v>14</v>
      </c>
      <c r="G2016" s="12"/>
      <c r="H2016" s="12"/>
      <c r="I2016" s="25">
        <v>21</v>
      </c>
      <c r="J2016" s="14" t="s">
        <v>75</v>
      </c>
    </row>
    <row r="2017" spans="1:10" ht="46.8">
      <c r="A2017" s="21">
        <v>4513465</v>
      </c>
      <c r="B2017" s="8" t="s">
        <v>254</v>
      </c>
      <c r="C2017" s="8" t="s">
        <v>254</v>
      </c>
      <c r="D2017" s="20" t="s">
        <v>3431</v>
      </c>
      <c r="E2017" s="12"/>
      <c r="F2017" s="22" t="s">
        <v>14</v>
      </c>
      <c r="G2017" s="12"/>
      <c r="H2017" s="12"/>
      <c r="I2017" s="25">
        <v>21</v>
      </c>
      <c r="J2017" s="14" t="s">
        <v>75</v>
      </c>
    </row>
    <row r="2018" spans="1:10" ht="31.2">
      <c r="A2018" s="8">
        <v>4513689</v>
      </c>
      <c r="B2018" s="8" t="s">
        <v>254</v>
      </c>
      <c r="C2018" s="8" t="s">
        <v>254</v>
      </c>
      <c r="D2018" s="45" t="str">
        <f>HYPERLINK("https://catalog.archives.gov/search?q=*:*&amp;f.ancestorNaIds=4513689&amp;sort=naIdSort%20asc","Registers of Naturalizations Filed, Connecticut (Superior Court, Hartford County), 1834-1898")</f>
        <v>Registers of Naturalizations Filed, Connecticut (Superior Court, Hartford County), 1834-1898</v>
      </c>
      <c r="E2018" s="12"/>
      <c r="F2018" s="12"/>
      <c r="G2018" s="26" t="str">
        <f t="shared" ref="G2018:G2019" si="79">HYPERLINK("https://www.familysearch.org/search/catalog/570098","FamilySearch.org")</f>
        <v>FamilySearch.org</v>
      </c>
      <c r="H2018" s="12"/>
      <c r="I2018" s="8" t="s">
        <v>3288</v>
      </c>
      <c r="J2018" s="7" t="s">
        <v>11</v>
      </c>
    </row>
    <row r="2019" spans="1:10" ht="46.8">
      <c r="A2019" s="8">
        <v>4513693</v>
      </c>
      <c r="B2019" s="8" t="s">
        <v>254</v>
      </c>
      <c r="C2019" s="8" t="s">
        <v>254</v>
      </c>
      <c r="D2019" s="45" t="str">
        <f>HYPERLINK("https://catalog.archives.gov/search?q=*:*&amp;f.ancestorNaIds=4513693&amp;sort=naIdSort%20asc","Petitions and Records of Naturalization, Connecticut (Superior Court, Hartford County), 1906-1908")</f>
        <v>Petitions and Records of Naturalization, Connecticut (Superior Court, Hartford County), 1906-1908</v>
      </c>
      <c r="E2019" s="12"/>
      <c r="F2019" s="12"/>
      <c r="G2019" s="26" t="str">
        <f t="shared" si="79"/>
        <v>FamilySearch.org</v>
      </c>
      <c r="H2019" s="12"/>
      <c r="I2019" s="8" t="s">
        <v>3288</v>
      </c>
      <c r="J2019" s="7" t="s">
        <v>11</v>
      </c>
    </row>
    <row r="2020" spans="1:10" ht="31.2">
      <c r="A2020" s="8">
        <v>4515391</v>
      </c>
      <c r="B2020" s="8" t="s">
        <v>254</v>
      </c>
      <c r="C2020" s="8" t="s">
        <v>254</v>
      </c>
      <c r="D2020" s="45" t="str">
        <f>HYPERLINK("https://catalog.archives.gov/search?q=*:*&amp;f.ancestorNaIds=4515391&amp;sort=naIdSort%20asc","Declarations of Intention, Connecticut (Superior Court, Middlesex County), 1890-1904")</f>
        <v>Declarations of Intention, Connecticut (Superior Court, Middlesex County), 1890-1904</v>
      </c>
      <c r="E2020" s="12"/>
      <c r="F2020" s="12"/>
      <c r="G2020" s="26" t="str">
        <f>HYPERLINK("https://www.familysearch.org/search/catalog/2999524","FamilySearch.org")</f>
        <v>FamilySearch.org</v>
      </c>
      <c r="H2020" s="12"/>
      <c r="I2020" s="8" t="s">
        <v>3288</v>
      </c>
      <c r="J2020" s="7" t="s">
        <v>11</v>
      </c>
    </row>
    <row r="2021" spans="1:10" ht="46.8">
      <c r="A2021" s="21">
        <v>4515401</v>
      </c>
      <c r="B2021" s="8" t="s">
        <v>254</v>
      </c>
      <c r="C2021" s="8" t="s">
        <v>254</v>
      </c>
      <c r="D2021" s="45" t="s">
        <v>3432</v>
      </c>
      <c r="E2021" s="12"/>
      <c r="F2021" s="27"/>
      <c r="G2021" s="26" t="s">
        <v>42</v>
      </c>
      <c r="H2021" s="12"/>
      <c r="I2021" s="25" t="s">
        <v>3288</v>
      </c>
      <c r="J2021" s="14" t="s">
        <v>11</v>
      </c>
    </row>
    <row r="2022" spans="1:10" ht="46.8">
      <c r="A2022" s="8">
        <v>4515407</v>
      </c>
      <c r="B2022" s="8" t="s">
        <v>254</v>
      </c>
      <c r="C2022" s="8" t="s">
        <v>254</v>
      </c>
      <c r="D2022" s="45" t="str">
        <f>HYPERLINK("https://catalog.archives.gov/search?q=*:*&amp;f.ancestorNaIds=4515407&amp;sort=naIdSort%20asc","Declarations of Intention and Petitions for Naturalization, Connecticut (Superior Court, Middlesex County), 1795-1852")</f>
        <v>Declarations of Intention and Petitions for Naturalization, Connecticut (Superior Court, Middlesex County), 1795-1852</v>
      </c>
      <c r="E2022" s="12"/>
      <c r="F2022" s="12"/>
      <c r="G2022" s="26" t="str">
        <f t="shared" ref="G2022:G2023" si="80">HYPERLINK("https://www.familysearch.org/search/catalog/2999524","FamilySearch.org")</f>
        <v>FamilySearch.org</v>
      </c>
      <c r="H2022" s="12"/>
      <c r="I2022" s="8" t="s">
        <v>3288</v>
      </c>
      <c r="J2022" s="7" t="s">
        <v>11</v>
      </c>
    </row>
    <row r="2023" spans="1:10" ht="62.4">
      <c r="A2023" s="8">
        <v>4515409</v>
      </c>
      <c r="B2023" s="8" t="s">
        <v>254</v>
      </c>
      <c r="C2023" s="8" t="s">
        <v>254</v>
      </c>
      <c r="D2023" s="45" t="str">
        <f>HYPERLINK("https://catalog.archives.gov/search?q=*:*&amp;f.ancestorNaIds=4515409&amp;sort=naIdSort%20asc","Records of Declarations of Intention and Naturalizations in Regular Court Sessions, Connecticut (Superior Court, Middlesex County), 1844-1859")</f>
        <v>Records of Declarations of Intention and Naturalizations in Regular Court Sessions, Connecticut (Superior Court, Middlesex County), 1844-1859</v>
      </c>
      <c r="E2023" s="12"/>
      <c r="F2023" s="12"/>
      <c r="G2023" s="26" t="str">
        <f t="shared" si="80"/>
        <v>FamilySearch.org</v>
      </c>
      <c r="H2023" s="12"/>
      <c r="I2023" s="8" t="s">
        <v>3288</v>
      </c>
      <c r="J2023" s="7" t="s">
        <v>11</v>
      </c>
    </row>
    <row r="2024" spans="1:10" ht="46.8">
      <c r="A2024" s="21">
        <v>4516070</v>
      </c>
      <c r="B2024" s="8" t="s">
        <v>254</v>
      </c>
      <c r="C2024" s="8" t="s">
        <v>254</v>
      </c>
      <c r="D2024" s="20" t="s">
        <v>3433</v>
      </c>
      <c r="E2024" s="12"/>
      <c r="F2024" s="22" t="s">
        <v>14</v>
      </c>
      <c r="G2024" s="12"/>
      <c r="H2024" s="12"/>
      <c r="I2024" s="25">
        <v>21</v>
      </c>
      <c r="J2024" s="14" t="s">
        <v>75</v>
      </c>
    </row>
    <row r="2025" spans="1:10" ht="31.2">
      <c r="A2025" s="21">
        <v>4516071</v>
      </c>
      <c r="B2025" s="8" t="s">
        <v>254</v>
      </c>
      <c r="C2025" s="8" t="s">
        <v>254</v>
      </c>
      <c r="D2025" s="20" t="s">
        <v>3434</v>
      </c>
      <c r="E2025" s="12"/>
      <c r="F2025" s="22" t="s">
        <v>14</v>
      </c>
      <c r="G2025" s="12"/>
      <c r="H2025" s="12"/>
      <c r="I2025" s="25">
        <v>21</v>
      </c>
      <c r="J2025" s="14" t="s">
        <v>75</v>
      </c>
    </row>
    <row r="2026" spans="1:10" ht="46.8">
      <c r="A2026" s="21">
        <v>4521038</v>
      </c>
      <c r="B2026" s="8" t="s">
        <v>254</v>
      </c>
      <c r="C2026" s="8" t="s">
        <v>254</v>
      </c>
      <c r="D2026" s="20" t="s">
        <v>3435</v>
      </c>
      <c r="E2026" s="12"/>
      <c r="F2026" s="22" t="s">
        <v>14</v>
      </c>
      <c r="G2026" s="12"/>
      <c r="H2026" s="12"/>
      <c r="I2026" s="25">
        <v>21</v>
      </c>
      <c r="J2026" s="14" t="s">
        <v>75</v>
      </c>
    </row>
    <row r="2027" spans="1:10" ht="46.8">
      <c r="A2027" s="21">
        <v>4521073</v>
      </c>
      <c r="B2027" s="8" t="s">
        <v>254</v>
      </c>
      <c r="C2027" s="8" t="s">
        <v>254</v>
      </c>
      <c r="D2027" s="20" t="s">
        <v>3436</v>
      </c>
      <c r="E2027" s="12"/>
      <c r="F2027" s="22" t="s">
        <v>14</v>
      </c>
      <c r="G2027" s="12"/>
      <c r="H2027" s="12"/>
      <c r="I2027" s="25">
        <v>21</v>
      </c>
      <c r="J2027" s="14" t="s">
        <v>75</v>
      </c>
    </row>
    <row r="2028" spans="1:10" ht="31.2">
      <c r="A2028" s="8">
        <v>4521799</v>
      </c>
      <c r="B2028" s="8" t="s">
        <v>254</v>
      </c>
      <c r="C2028" s="8" t="s">
        <v>254</v>
      </c>
      <c r="D2028" s="45" t="str">
        <f>HYPERLINK("https://catalog.archives.gov/search?q=*:*&amp;f.ancestorNaIds=4521799&amp;sort=naIdSort%20asc","Patented Native Allotment Case Files (Anchorage, Alaska), 1920-1969")</f>
        <v>Patented Native Allotment Case Files (Anchorage, Alaska), 1920-1969</v>
      </c>
      <c r="E2028" s="12"/>
      <c r="F2028" s="12"/>
      <c r="G2028" s="26" t="str">
        <f>HYPERLINK("https://familysearch.org/search/catalog/2835355","FamilySearch.org")</f>
        <v>FamilySearch.org</v>
      </c>
      <c r="H2028" s="12"/>
      <c r="I2028" s="8">
        <v>49</v>
      </c>
      <c r="J2028" s="7" t="s">
        <v>11</v>
      </c>
    </row>
    <row r="2029" spans="1:10" ht="62.4">
      <c r="A2029" s="8">
        <v>4522057</v>
      </c>
      <c r="B2029" s="8" t="s">
        <v>254</v>
      </c>
      <c r="C2029" s="8" t="s">
        <v>254</v>
      </c>
      <c r="D2029" s="45" t="str">
        <f>HYPERLINK("https://catalog.archives.gov/search?q=*:*&amp;f.ancestorNaIds=4522057&amp;sort=naIdSort%20asc","Records of Declarations of Intention and Naturalizations in Special Court Sessions, Connecticut (Superior Court, Middlesex County), 1844-1855")</f>
        <v>Records of Declarations of Intention and Naturalizations in Special Court Sessions, Connecticut (Superior Court, Middlesex County), 1844-1855</v>
      </c>
      <c r="E2029" s="12"/>
      <c r="F2029" s="12"/>
      <c r="G2029" s="26" t="str">
        <f t="shared" ref="G2029:G2032" si="81">HYPERLINK("https://www.familysearch.org/search/catalog/2999524","FamilySearch.org")</f>
        <v>FamilySearch.org</v>
      </c>
      <c r="H2029" s="12"/>
      <c r="I2029" s="8" t="s">
        <v>3288</v>
      </c>
      <c r="J2029" s="7" t="s">
        <v>11</v>
      </c>
    </row>
    <row r="2030" spans="1:10" ht="31.2">
      <c r="A2030" s="8">
        <v>4522064</v>
      </c>
      <c r="B2030" s="8" t="s">
        <v>254</v>
      </c>
      <c r="C2030" s="8" t="s">
        <v>254</v>
      </c>
      <c r="D2030" s="45" t="str">
        <f>HYPERLINK("https://catalog.archives.gov/search?q=*:*&amp;f.ancestorNaIds=4522064&amp;sort=naIdSort%20asc","Records of Naturalizations, Connecticut (Superior Court, Middlesex County), 1868-1902")</f>
        <v>Records of Naturalizations, Connecticut (Superior Court, Middlesex County), 1868-1902</v>
      </c>
      <c r="E2030" s="12"/>
      <c r="F2030" s="12"/>
      <c r="G2030" s="26" t="str">
        <f t="shared" si="81"/>
        <v>FamilySearch.org</v>
      </c>
      <c r="H2030" s="12"/>
      <c r="I2030" s="8" t="s">
        <v>3288</v>
      </c>
      <c r="J2030" s="7" t="s">
        <v>11</v>
      </c>
    </row>
    <row r="2031" spans="1:10" ht="46.8">
      <c r="A2031" s="8">
        <v>4522070</v>
      </c>
      <c r="B2031" s="8" t="s">
        <v>254</v>
      </c>
      <c r="C2031" s="8" t="s">
        <v>254</v>
      </c>
      <c r="D2031" s="45" t="str">
        <f>HYPERLINK("https://catalog.archives.gov/search?q=*:*&amp;f.ancestorNaIds=4522070&amp;sort=naIdSort%20asc","Petitions for Naturalization of Adults and Declarations of Intention, Connecticut (Superior Court, Middlesex County), 1903-1906")</f>
        <v>Petitions for Naturalization of Adults and Declarations of Intention, Connecticut (Superior Court, Middlesex County), 1903-1906</v>
      </c>
      <c r="E2031" s="12"/>
      <c r="F2031" s="12"/>
      <c r="G2031" s="26" t="str">
        <f t="shared" si="81"/>
        <v>FamilySearch.org</v>
      </c>
      <c r="H2031" s="12"/>
      <c r="I2031" s="8" t="s">
        <v>3288</v>
      </c>
      <c r="J2031" s="7" t="s">
        <v>11</v>
      </c>
    </row>
    <row r="2032" spans="1:10" ht="46.8">
      <c r="A2032" s="8">
        <v>4522075</v>
      </c>
      <c r="B2032" s="8" t="s">
        <v>254</v>
      </c>
      <c r="C2032" s="8" t="s">
        <v>254</v>
      </c>
      <c r="D2032" s="45" t="str">
        <f>HYPERLINK("https://catalog.archives.gov/search?q=*:*&amp;f.ancestorNaIds=4522075&amp;sort=naIdSort%20asc","Petitions for Naturalization of Minors, Connecticut (Superior Court, Middlesex County), 1903-1906")</f>
        <v>Petitions for Naturalization of Minors, Connecticut (Superior Court, Middlesex County), 1903-1906</v>
      </c>
      <c r="E2032" s="12"/>
      <c r="F2032" s="12"/>
      <c r="G2032" s="26" t="str">
        <f t="shared" si="81"/>
        <v>FamilySearch.org</v>
      </c>
      <c r="H2032" s="12"/>
      <c r="I2032" s="8" t="s">
        <v>3288</v>
      </c>
      <c r="J2032" s="7" t="s">
        <v>11</v>
      </c>
    </row>
    <row r="2033" spans="1:10" ht="46.8">
      <c r="A2033" s="8">
        <v>4522153</v>
      </c>
      <c r="B2033" s="8" t="s">
        <v>254</v>
      </c>
      <c r="C2033" s="8" t="s">
        <v>254</v>
      </c>
      <c r="D2033" s="45" t="str">
        <f>HYPERLINK("https://catalog.archives.gov/search?q=*:*&amp;f.ancestorNaIds=4522153&amp;sort=naIdSort%20asc","Records of Naturalizations of Adults, Connecticut (District Court, New Haven County at Waterbury), 1885-1906")</f>
        <v>Records of Naturalizations of Adults, Connecticut (District Court, New Haven County at Waterbury), 1885-1906</v>
      </c>
      <c r="E2033" s="12"/>
      <c r="F2033" s="12"/>
      <c r="G2033" s="26" t="str">
        <f t="shared" ref="G2033:G2034" si="82">HYPERLINK("https://www.familysearch.org/search/catalog/3020593","FamilySearch.org")</f>
        <v>FamilySearch.org</v>
      </c>
      <c r="H2033" s="12"/>
      <c r="I2033" s="8" t="s">
        <v>3288</v>
      </c>
      <c r="J2033" s="7" t="s">
        <v>11</v>
      </c>
    </row>
    <row r="2034" spans="1:10" ht="46.8">
      <c r="A2034" s="8">
        <v>4522170</v>
      </c>
      <c r="B2034" s="8" t="s">
        <v>254</v>
      </c>
      <c r="C2034" s="8" t="s">
        <v>254</v>
      </c>
      <c r="D2034" s="45" t="str">
        <f>HYPERLINK("https://catalog.archives.gov/search?q=*:*&amp;f.ancestorNaIds=4522170&amp;sort=naIdSort%20asc","Records of Naturalizations of Minors, Connecticut (District Court, New Haven County at Waterbury), 1885-1906")</f>
        <v>Records of Naturalizations of Minors, Connecticut (District Court, New Haven County at Waterbury), 1885-1906</v>
      </c>
      <c r="E2034" s="12"/>
      <c r="F2034" s="12"/>
      <c r="G2034" s="26" t="str">
        <f t="shared" si="82"/>
        <v>FamilySearch.org</v>
      </c>
      <c r="H2034" s="12"/>
      <c r="I2034" s="8" t="s">
        <v>3288</v>
      </c>
      <c r="J2034" s="7" t="s">
        <v>11</v>
      </c>
    </row>
    <row r="2035" spans="1:10" ht="31.2">
      <c r="A2035" s="21">
        <v>4522188</v>
      </c>
      <c r="B2035" s="8" t="s">
        <v>254</v>
      </c>
      <c r="C2035" s="8" t="s">
        <v>254</v>
      </c>
      <c r="D2035" s="28" t="s">
        <v>3437</v>
      </c>
      <c r="E2035" s="12"/>
      <c r="F2035" s="22" t="s">
        <v>14</v>
      </c>
      <c r="G2035" s="12"/>
      <c r="H2035" s="12"/>
      <c r="I2035" s="25">
        <v>21</v>
      </c>
      <c r="J2035" s="14" t="s">
        <v>17</v>
      </c>
    </row>
    <row r="2036" spans="1:10" ht="31.2">
      <c r="A2036" s="21">
        <v>4522192</v>
      </c>
      <c r="B2036" s="8" t="s">
        <v>254</v>
      </c>
      <c r="C2036" s="8" t="s">
        <v>254</v>
      </c>
      <c r="D2036" s="28" t="s">
        <v>3438</v>
      </c>
      <c r="E2036" s="12"/>
      <c r="F2036" s="22" t="s">
        <v>14</v>
      </c>
      <c r="G2036" s="12"/>
      <c r="H2036" s="12"/>
      <c r="I2036" s="25">
        <v>21</v>
      </c>
      <c r="J2036" s="14" t="s">
        <v>11</v>
      </c>
    </row>
    <row r="2037" spans="1:10" ht="31.2">
      <c r="A2037" s="21">
        <v>4522204</v>
      </c>
      <c r="B2037" s="8" t="s">
        <v>254</v>
      </c>
      <c r="C2037" s="8" t="s">
        <v>254</v>
      </c>
      <c r="D2037" s="28" t="s">
        <v>3439</v>
      </c>
      <c r="E2037" s="12"/>
      <c r="F2037" s="22" t="s">
        <v>14</v>
      </c>
      <c r="G2037" s="12"/>
      <c r="H2037" s="12"/>
      <c r="I2037" s="25">
        <v>21</v>
      </c>
      <c r="J2037" s="14" t="s">
        <v>11</v>
      </c>
    </row>
    <row r="2038" spans="1:10" ht="46.8">
      <c r="A2038" s="21">
        <v>4522208</v>
      </c>
      <c r="B2038" s="8" t="s">
        <v>254</v>
      </c>
      <c r="C2038" s="8" t="s">
        <v>254</v>
      </c>
      <c r="D2038" s="28" t="s">
        <v>3440</v>
      </c>
      <c r="E2038" s="12"/>
      <c r="F2038" s="22" t="s">
        <v>14</v>
      </c>
      <c r="G2038" s="12"/>
      <c r="H2038" s="12"/>
      <c r="I2038" s="25">
        <v>21</v>
      </c>
      <c r="J2038" s="14" t="s">
        <v>11</v>
      </c>
    </row>
    <row r="2039" spans="1:10" ht="46.8">
      <c r="A2039" s="8">
        <v>4522212</v>
      </c>
      <c r="B2039" s="8" t="s">
        <v>254</v>
      </c>
      <c r="C2039" s="8" t="s">
        <v>254</v>
      </c>
      <c r="D2039" s="45" t="str">
        <f>HYPERLINK("https://catalog.archives.gov/search?q=*:*&amp;f.ancestorNaIds=4522212&amp;sort=naIdSort%20asc","Certificate Stub Books, Connecticut (Superior Court, New Haven County at Waterbury), 1907-1926")</f>
        <v>Certificate Stub Books, Connecticut (Superior Court, New Haven County at Waterbury), 1907-1926</v>
      </c>
      <c r="E2039" s="12"/>
      <c r="F2039" s="12"/>
      <c r="G2039" s="26" t="str">
        <f>HYPERLINK("https://www.familysearch.org/search/catalog/2999257","FamilySearch.org")</f>
        <v>FamilySearch.org</v>
      </c>
      <c r="H2039" s="12"/>
      <c r="I2039" s="8" t="s">
        <v>3288</v>
      </c>
      <c r="J2039" s="7" t="s">
        <v>11</v>
      </c>
    </row>
    <row r="2040" spans="1:10" ht="46.8">
      <c r="A2040" s="21">
        <v>4522222</v>
      </c>
      <c r="B2040" s="8" t="s">
        <v>254</v>
      </c>
      <c r="C2040" s="8" t="s">
        <v>254</v>
      </c>
      <c r="D2040" s="28" t="s">
        <v>3441</v>
      </c>
      <c r="E2040" s="12"/>
      <c r="F2040" s="22" t="s">
        <v>14</v>
      </c>
      <c r="G2040" s="12"/>
      <c r="H2040" s="12"/>
      <c r="I2040" s="25">
        <v>21</v>
      </c>
      <c r="J2040" s="14" t="s">
        <v>11</v>
      </c>
    </row>
    <row r="2041" spans="1:10" ht="31.2">
      <c r="A2041" s="21">
        <v>4522254</v>
      </c>
      <c r="B2041" s="8" t="s">
        <v>254</v>
      </c>
      <c r="C2041" s="8" t="s">
        <v>254</v>
      </c>
      <c r="D2041" s="28" t="s">
        <v>3442</v>
      </c>
      <c r="E2041" s="12"/>
      <c r="F2041" s="22" t="s">
        <v>14</v>
      </c>
      <c r="G2041" s="12"/>
      <c r="H2041" s="12"/>
      <c r="I2041" s="25">
        <v>21</v>
      </c>
      <c r="J2041" s="14" t="s">
        <v>11</v>
      </c>
    </row>
    <row r="2042" spans="1:10" ht="31.2">
      <c r="A2042" s="21">
        <v>4522256</v>
      </c>
      <c r="B2042" s="8" t="s">
        <v>254</v>
      </c>
      <c r="C2042" s="8" t="s">
        <v>254</v>
      </c>
      <c r="D2042" s="28" t="s">
        <v>3443</v>
      </c>
      <c r="E2042" s="12"/>
      <c r="F2042" s="22" t="s">
        <v>14</v>
      </c>
      <c r="G2042" s="12"/>
      <c r="H2042" s="12"/>
      <c r="I2042" s="25">
        <v>21</v>
      </c>
      <c r="J2042" s="14" t="s">
        <v>17</v>
      </c>
    </row>
    <row r="2043" spans="1:10" ht="31.2">
      <c r="A2043" s="21">
        <v>4522259</v>
      </c>
      <c r="B2043" s="8" t="s">
        <v>254</v>
      </c>
      <c r="C2043" s="8" t="s">
        <v>254</v>
      </c>
      <c r="D2043" s="20" t="s">
        <v>3444</v>
      </c>
      <c r="E2043" s="12"/>
      <c r="F2043" s="22" t="s">
        <v>14</v>
      </c>
      <c r="G2043" s="12"/>
      <c r="H2043" s="12"/>
      <c r="I2043" s="25">
        <v>21</v>
      </c>
      <c r="J2043" s="14" t="s">
        <v>75</v>
      </c>
    </row>
    <row r="2044" spans="1:10" ht="46.8">
      <c r="A2044" s="21">
        <v>4522336</v>
      </c>
      <c r="B2044" s="8" t="s">
        <v>254</v>
      </c>
      <c r="C2044" s="8" t="s">
        <v>254</v>
      </c>
      <c r="D2044" s="20" t="s">
        <v>3445</v>
      </c>
      <c r="E2044" s="12"/>
      <c r="F2044" s="22" t="s">
        <v>14</v>
      </c>
      <c r="G2044" s="12"/>
      <c r="H2044" s="12"/>
      <c r="I2044" s="25">
        <v>21</v>
      </c>
      <c r="J2044" s="14" t="s">
        <v>75</v>
      </c>
    </row>
    <row r="2045" spans="1:10" ht="46.8">
      <c r="A2045" s="21">
        <v>4522339</v>
      </c>
      <c r="B2045" s="8" t="s">
        <v>254</v>
      </c>
      <c r="C2045" s="8" t="s">
        <v>254</v>
      </c>
      <c r="D2045" s="20" t="s">
        <v>3446</v>
      </c>
      <c r="E2045" s="12"/>
      <c r="F2045" s="22" t="s">
        <v>14</v>
      </c>
      <c r="G2045" s="12"/>
      <c r="H2045" s="12"/>
      <c r="I2045" s="25">
        <v>21</v>
      </c>
      <c r="J2045" s="14" t="s">
        <v>75</v>
      </c>
    </row>
    <row r="2046" spans="1:10" ht="46.8">
      <c r="A2046" s="8">
        <v>4526745</v>
      </c>
      <c r="B2046" s="8" t="s">
        <v>254</v>
      </c>
      <c r="C2046" s="8" t="s">
        <v>254</v>
      </c>
      <c r="D2046" s="45" t="str">
        <f>HYPERLINK("https://catalog.archives.gov/search?q=*:*&amp;f.ancestorNaIds=4526745&amp;sort=naIdSort%20asc","Records of Declarations of Intention, Connecticut (City Court, Bridgeport), 1852-1877")</f>
        <v>Records of Declarations of Intention, Connecticut (City Court, Bridgeport), 1852-1877</v>
      </c>
      <c r="E2046" s="12"/>
      <c r="F2046" s="12"/>
      <c r="G2046" s="26" t="str">
        <f>HYPERLINK("https://www.familysearch.org/search/catalog/2999521","FamilySearch.org")</f>
        <v>FamilySearch.org</v>
      </c>
      <c r="H2046" s="12"/>
      <c r="I2046" s="8" t="s">
        <v>3288</v>
      </c>
      <c r="J2046" s="7" t="s">
        <v>11</v>
      </c>
    </row>
    <row r="2047" spans="1:10" ht="46.8">
      <c r="A2047" s="8">
        <v>4526759</v>
      </c>
      <c r="B2047" s="8" t="s">
        <v>254</v>
      </c>
      <c r="C2047" s="8" t="s">
        <v>254</v>
      </c>
      <c r="D2047" s="45" t="str">
        <f>HYPERLINK("https://catalog.archives.gov/search?q=*:*&amp;f.ancestorNaIds=4526759&amp;sort=naIdSort%20asc","Index to Aliens' Declarations of Intention, Connecticut (City Court, New Britain), 1875-1903")</f>
        <v>Index to Aliens' Declarations of Intention, Connecticut (City Court, New Britain), 1875-1903</v>
      </c>
      <c r="E2047" s="12"/>
      <c r="F2047" s="12"/>
      <c r="G2047" s="26" t="str">
        <f t="shared" ref="G2047:G2048" si="83">HYPERLINK("https://www.familysearch.org/search/catalog/1491326","FamilySearch.org")</f>
        <v>FamilySearch.org</v>
      </c>
      <c r="H2047" s="12"/>
      <c r="I2047" s="8" t="s">
        <v>3288</v>
      </c>
      <c r="J2047" s="7" t="s">
        <v>11</v>
      </c>
    </row>
    <row r="2048" spans="1:10" ht="31.2">
      <c r="A2048" s="8">
        <v>4526763</v>
      </c>
      <c r="B2048" s="8" t="s">
        <v>254</v>
      </c>
      <c r="C2048" s="8" t="s">
        <v>254</v>
      </c>
      <c r="D2048" s="45" t="str">
        <f>HYPERLINK("https://catalog.archives.gov/search?q=*:*&amp;f.ancestorNaIds=4526763&amp;sort=naIdSort%20asc","Index to Declarations of Intention, Connecticut (City Court, New Britain), 1917-1939")</f>
        <v>Index to Declarations of Intention, Connecticut (City Court, New Britain), 1917-1939</v>
      </c>
      <c r="E2048" s="12"/>
      <c r="F2048" s="12"/>
      <c r="G2048" s="26" t="str">
        <f t="shared" si="83"/>
        <v>FamilySearch.org</v>
      </c>
      <c r="H2048" s="12"/>
      <c r="I2048" s="8" t="s">
        <v>3288</v>
      </c>
      <c r="J2048" s="7" t="s">
        <v>11</v>
      </c>
    </row>
    <row r="2049" spans="1:10" ht="28.8">
      <c r="A2049" s="21">
        <v>4526774</v>
      </c>
      <c r="B2049" s="8" t="s">
        <v>254</v>
      </c>
      <c r="C2049" s="8" t="s">
        <v>254</v>
      </c>
      <c r="D2049" s="79" t="s">
        <v>3447</v>
      </c>
      <c r="E2049" s="12"/>
      <c r="F2049" s="27"/>
      <c r="G2049" s="26" t="s">
        <v>42</v>
      </c>
      <c r="H2049" s="12"/>
      <c r="I2049" s="25" t="s">
        <v>3288</v>
      </c>
      <c r="J2049" s="14" t="s">
        <v>11</v>
      </c>
    </row>
    <row r="2050" spans="1:10" ht="31.2">
      <c r="A2050" s="8">
        <v>4526776</v>
      </c>
      <c r="B2050" s="8" t="s">
        <v>254</v>
      </c>
      <c r="C2050" s="8" t="s">
        <v>254</v>
      </c>
      <c r="D2050" s="45" t="str">
        <f>HYPERLINK("https://catalog.archives.gov/search?q=*:*&amp;f.ancestorNaIds=4526776&amp;sort=naIdSort%20asc","Records of Naturalizations, Connecticut (City Court, New Britain), 1872-1906")</f>
        <v>Records of Naturalizations, Connecticut (City Court, New Britain), 1872-1906</v>
      </c>
      <c r="E2050" s="12"/>
      <c r="F2050" s="12"/>
      <c r="G2050" s="26" t="str">
        <f>HYPERLINK("https://www.familysearch.org/search/catalog/1491326","FamilySearch.org")</f>
        <v>FamilySearch.org</v>
      </c>
      <c r="H2050" s="12"/>
      <c r="I2050" s="8" t="s">
        <v>3288</v>
      </c>
      <c r="J2050" s="7" t="s">
        <v>11</v>
      </c>
    </row>
    <row r="2051" spans="1:10" ht="43.2">
      <c r="A2051" s="21">
        <v>4526824</v>
      </c>
      <c r="B2051" s="8" t="s">
        <v>254</v>
      </c>
      <c r="C2051" s="8" t="s">
        <v>254</v>
      </c>
      <c r="D2051" s="79" t="s">
        <v>3448</v>
      </c>
      <c r="E2051" s="12"/>
      <c r="F2051" s="27"/>
      <c r="G2051" s="26" t="s">
        <v>42</v>
      </c>
      <c r="H2051" s="12"/>
      <c r="I2051" s="25" t="s">
        <v>3288</v>
      </c>
      <c r="J2051" s="14" t="s">
        <v>11</v>
      </c>
    </row>
    <row r="2052" spans="1:10" ht="46.8">
      <c r="A2052" s="8">
        <v>4526827</v>
      </c>
      <c r="B2052" s="8" t="s">
        <v>254</v>
      </c>
      <c r="C2052" s="8" t="s">
        <v>254</v>
      </c>
      <c r="D2052" s="45" t="str">
        <f>HYPERLINK("https://catalog.archives.gov/search?q=*:*&amp;f.ancestorNaIds=4526827&amp;sort=naIdSort%20asc","Record Book of Women's Petitions for Repatriation, Connecticut (City Court, New Britain), 1936-1939")</f>
        <v>Record Book of Women's Petitions for Repatriation, Connecticut (City Court, New Britain), 1936-1939</v>
      </c>
      <c r="E2052" s="12"/>
      <c r="F2052" s="12"/>
      <c r="G2052" s="26" t="str">
        <f>HYPERLINK("https://www.familysearch.org/search/catalog/1491326","FamilySearch.org")</f>
        <v>FamilySearch.org</v>
      </c>
      <c r="H2052" s="12"/>
      <c r="I2052" s="8" t="s">
        <v>3288</v>
      </c>
      <c r="J2052" s="7" t="s">
        <v>11</v>
      </c>
    </row>
    <row r="2053" spans="1:10" ht="31.2">
      <c r="A2053" s="8">
        <v>4526831</v>
      </c>
      <c r="B2053" s="8" t="s">
        <v>254</v>
      </c>
      <c r="C2053" s="8" t="s">
        <v>254</v>
      </c>
      <c r="D2053" s="45" t="str">
        <f>HYPERLINK("https://catalog.archives.gov/search?q=*:*&amp;f.ancestorNaIds=4526831&amp;sort=naIdSort%20asc","Petitions for Naturalization, Connecticut (City Court, New London), 1793-1855")</f>
        <v>Petitions for Naturalization, Connecticut (City Court, New London), 1793-1855</v>
      </c>
      <c r="E2053" s="12"/>
      <c r="F2053" s="12"/>
      <c r="G2053" s="26" t="str">
        <f>HYPERLINK("https://www.familysearch.org/search/catalog/2999526","FamilySearch.org")</f>
        <v>FamilySearch.org</v>
      </c>
      <c r="H2053" s="12"/>
      <c r="I2053" s="8" t="s">
        <v>3288</v>
      </c>
      <c r="J2053" s="7" t="s">
        <v>11</v>
      </c>
    </row>
    <row r="2054" spans="1:10" ht="31.2">
      <c r="A2054" s="8">
        <v>4526860</v>
      </c>
      <c r="B2054" s="8" t="s">
        <v>254</v>
      </c>
      <c r="C2054" s="8" t="s">
        <v>254</v>
      </c>
      <c r="D2054" s="45" t="str">
        <f>HYPERLINK("https://catalog.archives.gov/search?q=*:*&amp;f.ancestorNaIds=4526860&amp;sort=naIdSort%20asc","Records of Naturalizations, Connecticut (City Court, Waterbury), 1854-1879")</f>
        <v>Records of Naturalizations, Connecticut (City Court, Waterbury), 1854-1879</v>
      </c>
      <c r="E2054" s="12"/>
      <c r="F2054" s="12"/>
      <c r="G2054" s="26" t="str">
        <f>HYPERLINK("https://www.familysearch.org/search/catalog/595137","FamilySearch.org")</f>
        <v>FamilySearch.org</v>
      </c>
      <c r="H2054" s="12"/>
      <c r="I2054" s="8" t="s">
        <v>3288</v>
      </c>
      <c r="J2054" s="7" t="s">
        <v>11</v>
      </c>
    </row>
    <row r="2055" spans="1:10" ht="46.8">
      <c r="A2055" s="8">
        <v>4526878</v>
      </c>
      <c r="B2055" s="8" t="s">
        <v>254</v>
      </c>
      <c r="C2055" s="8" t="s">
        <v>254</v>
      </c>
      <c r="D2055" s="45" t="str">
        <f>HYPERLINK("https://catalog.archives.gov/search?q=*:*&amp;f.ancestorNaIds=4526878&amp;sort=naIdSort%20asc","Records of Declarations of Intention, Connecticut (Superior Court, New London County), 1854-1906")</f>
        <v>Records of Declarations of Intention, Connecticut (Superior Court, New London County), 1854-1906</v>
      </c>
      <c r="E2055" s="12"/>
      <c r="F2055" s="12"/>
      <c r="G2055" s="26" t="str">
        <f t="shared" ref="G2055:G2056" si="84">HYPERLINK("https://www.familysearch.org/search/catalog/593486","FamilySearch.org")</f>
        <v>FamilySearch.org</v>
      </c>
      <c r="H2055" s="12"/>
      <c r="I2055" s="8" t="s">
        <v>3288</v>
      </c>
      <c r="J2055" s="7" t="s">
        <v>11</v>
      </c>
    </row>
    <row r="2056" spans="1:10" ht="46.8">
      <c r="A2056" s="8">
        <v>4526886</v>
      </c>
      <c r="B2056" s="8" t="s">
        <v>254</v>
      </c>
      <c r="C2056" s="8" t="s">
        <v>254</v>
      </c>
      <c r="D2056" s="45" t="str">
        <f>HYPERLINK("https://catalog.archives.gov/search?q=*:*&amp;f.ancestorNaIds=4526886&amp;sort=naIdSort%20asc","Applications for Declaration of Intention, Connecticut (Superior Court, New London County), 1926-1930")</f>
        <v>Applications for Declaration of Intention, Connecticut (Superior Court, New London County), 1926-1930</v>
      </c>
      <c r="E2056" s="12"/>
      <c r="F2056" s="12"/>
      <c r="G2056" s="26" t="str">
        <f t="shared" si="84"/>
        <v>FamilySearch.org</v>
      </c>
      <c r="H2056" s="12"/>
      <c r="I2056" s="8" t="s">
        <v>3288</v>
      </c>
      <c r="J2056" s="7" t="s">
        <v>11</v>
      </c>
    </row>
    <row r="2057" spans="1:10" ht="46.8">
      <c r="A2057" s="8">
        <v>4527067</v>
      </c>
      <c r="B2057" s="8" t="s">
        <v>254</v>
      </c>
      <c r="C2057" s="8" t="s">
        <v>254</v>
      </c>
      <c r="D2057" s="45" t="str">
        <f>HYPERLINK("https://catalog.archives.gov/search?q=*:*&amp;f.ancestorNaIds=4527067&amp;sort=naIdSort%20asc","Index to Naturalization Records, Connecticut (Superior Court, New London County), 1856-1905")</f>
        <v>Index to Naturalization Records, Connecticut (Superior Court, New London County), 1856-1905</v>
      </c>
      <c r="E2057" s="12"/>
      <c r="F2057" s="12"/>
      <c r="G2057" s="26" t="str">
        <f>HYPERLINK("https://www.familysearch.org/search/catalog/593501","FamilySearch.org")</f>
        <v>FamilySearch.org</v>
      </c>
      <c r="H2057" s="12"/>
      <c r="I2057" s="8" t="s">
        <v>3288</v>
      </c>
      <c r="J2057" s="7" t="s">
        <v>11</v>
      </c>
    </row>
    <row r="2058" spans="1:10" ht="31.2">
      <c r="A2058" s="8">
        <v>4527073</v>
      </c>
      <c r="B2058" s="8" t="s">
        <v>254</v>
      </c>
      <c r="C2058" s="8" t="s">
        <v>254</v>
      </c>
      <c r="D2058" s="45" t="str">
        <f>HYPERLINK("https://catalog.archives.gov/search?q=*:*&amp;f.ancestorNaIds=4527073&amp;sort=naIdSort%20asc","Index to Naturalizations, Connecticut (Superior Court, New London County), 1910 - 1975")</f>
        <v>Index to Naturalizations, Connecticut (Superior Court, New London County), 1910 - 1975</v>
      </c>
      <c r="E2058" s="12"/>
      <c r="F2058" s="12"/>
      <c r="G2058" s="26" t="str">
        <f>HYPERLINK("https://www.familysearch.org/search/catalog/results?count=20&amp;query=%2Bkeywords%3A4527073","FamilySearch.org")</f>
        <v>FamilySearch.org</v>
      </c>
      <c r="H2058" s="12"/>
      <c r="I2058" s="8" t="s">
        <v>3288</v>
      </c>
      <c r="J2058" s="7" t="s">
        <v>11</v>
      </c>
    </row>
    <row r="2059" spans="1:10" ht="46.8">
      <c r="A2059" s="8">
        <v>4527077</v>
      </c>
      <c r="B2059" s="8" t="s">
        <v>254</v>
      </c>
      <c r="C2059" s="8" t="s">
        <v>254</v>
      </c>
      <c r="D2059" s="45" t="str">
        <f>HYPERLINK("https://catalog.archives.gov/search?q=*:*&amp;f.ancestorNaIds=4527077&amp;sort=naIdSort%20asc","Records of Naturalizations, Connecticut (Superior Court, New London County), 1856-1905")</f>
        <v>Records of Naturalizations, Connecticut (Superior Court, New London County), 1856-1905</v>
      </c>
      <c r="E2059" s="12"/>
      <c r="F2059" s="12"/>
      <c r="G2059" s="26" t="str">
        <f t="shared" ref="G2059:G2060" si="85">HYPERLINK("https://www.familysearch.org/search/catalog/593486","FamilySearch.org")</f>
        <v>FamilySearch.org</v>
      </c>
      <c r="H2059" s="12"/>
      <c r="I2059" s="8" t="s">
        <v>3288</v>
      </c>
      <c r="J2059" s="7" t="s">
        <v>11</v>
      </c>
    </row>
    <row r="2060" spans="1:10" ht="46.8">
      <c r="A2060" s="8">
        <v>4527079</v>
      </c>
      <c r="B2060" s="8" t="s">
        <v>254</v>
      </c>
      <c r="C2060" s="8" t="s">
        <v>254</v>
      </c>
      <c r="D2060" s="45" t="str">
        <f>HYPERLINK("https://catalog.archives.gov/search?q=*:*&amp;f.ancestorNaIds=4527079&amp;sort=naIdSort%20asc","Applications for Petitions and Records of Naturalization, Connecticut (Superior Court, New London County), 1929-1930")</f>
        <v>Applications for Petitions and Records of Naturalization, Connecticut (Superior Court, New London County), 1929-1930</v>
      </c>
      <c r="E2060" s="12"/>
      <c r="F2060" s="12"/>
      <c r="G2060" s="26" t="str">
        <f t="shared" si="85"/>
        <v>FamilySearch.org</v>
      </c>
      <c r="H2060" s="12"/>
      <c r="I2060" s="8" t="s">
        <v>3288</v>
      </c>
      <c r="J2060" s="7" t="s">
        <v>11</v>
      </c>
    </row>
    <row r="2061" spans="1:10" ht="46.8">
      <c r="A2061" s="21">
        <v>4527091</v>
      </c>
      <c r="B2061" s="8" t="s">
        <v>254</v>
      </c>
      <c r="C2061" s="8" t="s">
        <v>254</v>
      </c>
      <c r="D2061" s="45" t="s">
        <v>3449</v>
      </c>
      <c r="E2061" s="12"/>
      <c r="F2061" s="12"/>
      <c r="G2061" s="26" t="s">
        <v>42</v>
      </c>
      <c r="H2061" s="12"/>
      <c r="I2061" s="25" t="s">
        <v>3288</v>
      </c>
      <c r="J2061" s="14" t="s">
        <v>11</v>
      </c>
    </row>
    <row r="2062" spans="1:10" ht="31.2">
      <c r="A2062" s="8">
        <v>4527118</v>
      </c>
      <c r="B2062" s="8" t="s">
        <v>254</v>
      </c>
      <c r="C2062" s="8" t="s">
        <v>254</v>
      </c>
      <c r="D2062" s="30" t="s">
        <v>3450</v>
      </c>
      <c r="E2062" s="12"/>
      <c r="F2062" s="12"/>
      <c r="G2062" s="22" t="s">
        <v>42</v>
      </c>
      <c r="H2062" s="12"/>
      <c r="I2062" s="8">
        <v>21</v>
      </c>
      <c r="J2062" s="7" t="s">
        <v>75</v>
      </c>
    </row>
    <row r="2063" spans="1:10" ht="31.2">
      <c r="A2063" s="8">
        <v>4529372</v>
      </c>
      <c r="B2063" s="8" t="s">
        <v>254</v>
      </c>
      <c r="C2063" s="8" t="s">
        <v>254</v>
      </c>
      <c r="D2063" s="15" t="s">
        <v>3451</v>
      </c>
      <c r="E2063" s="12"/>
      <c r="F2063" s="12"/>
      <c r="G2063" s="26" t="str">
        <f>HYPERLINK("https://www.familysearch.org/search/catalog/2829744","FamilySearch.org")</f>
        <v>FamilySearch.org</v>
      </c>
      <c r="H2063" s="12"/>
      <c r="I2063" s="8">
        <v>36</v>
      </c>
      <c r="J2063" s="7" t="s">
        <v>11</v>
      </c>
    </row>
    <row r="2064" spans="1:10" ht="31.2">
      <c r="A2064" s="8">
        <v>4529391</v>
      </c>
      <c r="B2064" s="8" t="s">
        <v>254</v>
      </c>
      <c r="C2064" s="8" t="s">
        <v>254</v>
      </c>
      <c r="D2064" s="30" t="s">
        <v>3452</v>
      </c>
      <c r="E2064" s="12"/>
      <c r="F2064" s="12"/>
      <c r="G2064" s="26" t="str">
        <f>HYPERLINK("https://www.familysearch.org/search/catalog/2822097","FamilySearch.org")</f>
        <v>FamilySearch.org</v>
      </c>
      <c r="H2064" s="12"/>
      <c r="I2064" s="8">
        <v>36</v>
      </c>
      <c r="J2064" s="7" t="s">
        <v>75</v>
      </c>
    </row>
    <row r="2065" spans="1:10" ht="31.2">
      <c r="A2065" s="29">
        <v>4529409</v>
      </c>
      <c r="B2065" s="8" t="s">
        <v>254</v>
      </c>
      <c r="C2065" s="8" t="s">
        <v>254</v>
      </c>
      <c r="D2065" s="20" t="s">
        <v>3453</v>
      </c>
      <c r="E2065" s="12"/>
      <c r="F2065" s="12"/>
      <c r="G2065" s="27" t="s">
        <v>42</v>
      </c>
      <c r="H2065" s="12"/>
      <c r="I2065" s="25">
        <v>21</v>
      </c>
      <c r="J2065" s="14" t="s">
        <v>75</v>
      </c>
    </row>
    <row r="2066" spans="1:10" ht="31.2">
      <c r="A2066" s="8">
        <v>4529887</v>
      </c>
      <c r="B2066" s="8" t="s">
        <v>254</v>
      </c>
      <c r="C2066" s="8" t="s">
        <v>254</v>
      </c>
      <c r="D2066" s="45" t="str">
        <f>HYPERLINK("https://catalog.archives.gov/search?q=*:*&amp;f.ancestorNaIds=4529887&amp;sort=naIdSort%20asc","Petitions for Naturalization, Connecticut (Superior Court, Windham County),  1808-1900")</f>
        <v>Petitions for Naturalization, Connecticut (Superior Court, Windham County),  1808-1900</v>
      </c>
      <c r="E2066" s="12"/>
      <c r="F2066" s="12"/>
      <c r="G2066" s="26" t="str">
        <f t="shared" ref="G2066:G2068" si="86">HYPERLINK("https://www.familysearch.org/search/catalog/598966","FamilySearch.org")</f>
        <v>FamilySearch.org</v>
      </c>
      <c r="H2066" s="12"/>
      <c r="I2066" s="8" t="s">
        <v>3288</v>
      </c>
      <c r="J2066" s="7" t="s">
        <v>11</v>
      </c>
    </row>
    <row r="2067" spans="1:10" ht="31.2">
      <c r="A2067" s="8">
        <v>4529893</v>
      </c>
      <c r="B2067" s="8" t="s">
        <v>254</v>
      </c>
      <c r="C2067" s="8" t="s">
        <v>254</v>
      </c>
      <c r="D2067" s="45" t="str">
        <f>HYPERLINK("https://catalog.archives.gov/search?q=*:*&amp;f.ancestorNaIds=4529893&amp;sort=naIdSort%20asc","Records of Naturalization, Connecticut (Superior Court, Windham County), 1855-1906")</f>
        <v>Records of Naturalization, Connecticut (Superior Court, Windham County), 1855-1906</v>
      </c>
      <c r="E2067" s="12"/>
      <c r="F2067" s="12"/>
      <c r="G2067" s="26" t="str">
        <f t="shared" si="86"/>
        <v>FamilySearch.org</v>
      </c>
      <c r="H2067" s="12"/>
      <c r="I2067" s="8" t="s">
        <v>3288</v>
      </c>
      <c r="J2067" s="7" t="s">
        <v>11</v>
      </c>
    </row>
    <row r="2068" spans="1:10" ht="46.8">
      <c r="A2068" s="8">
        <v>4530026</v>
      </c>
      <c r="B2068" s="8" t="s">
        <v>254</v>
      </c>
      <c r="C2068" s="8" t="s">
        <v>254</v>
      </c>
      <c r="D2068" s="45" t="str">
        <f>HYPERLINK("https://catalog.archives.gov/search?q=*:*&amp;f.ancestorNaIds=4530026&amp;sort=naIdSort%20asc","Naturalization Certificate Stub Books, Connecticut (Superior Court, Windham County), 1907-1926")</f>
        <v>Naturalization Certificate Stub Books, Connecticut (Superior Court, Windham County), 1907-1926</v>
      </c>
      <c r="E2068" s="12"/>
      <c r="F2068" s="12"/>
      <c r="G2068" s="26" t="str">
        <f t="shared" si="86"/>
        <v>FamilySearch.org</v>
      </c>
      <c r="H2068" s="12"/>
      <c r="I2068" s="8" t="s">
        <v>3288</v>
      </c>
      <c r="J2068" s="7" t="s">
        <v>11</v>
      </c>
    </row>
    <row r="2069" spans="1:10" ht="31.2">
      <c r="A2069" s="8">
        <v>4530045</v>
      </c>
      <c r="B2069" s="8" t="s">
        <v>254</v>
      </c>
      <c r="C2069" s="8" t="s">
        <v>254</v>
      </c>
      <c r="D2069" s="45" t="str">
        <f>HYPERLINK("https://catalog.archives.gov/search?q=*:*&amp;f.ancestorNaIds=4530045&amp;sort=naIdSort%20asc","Petitions for Naturalization, Connecticut (Superior Court, Tolland County), 1825-1896")</f>
        <v>Petitions for Naturalization, Connecticut (Superior Court, Tolland County), 1825-1896</v>
      </c>
      <c r="E2069" s="12"/>
      <c r="F2069" s="12"/>
      <c r="G2069" s="26" t="str">
        <f t="shared" ref="G2069:G2070" si="87">HYPERLINK("https://www.familysearch.org/search/catalog/595137","FamilySearch.org")</f>
        <v>FamilySearch.org</v>
      </c>
      <c r="H2069" s="12"/>
      <c r="I2069" s="8" t="s">
        <v>3288</v>
      </c>
      <c r="J2069" s="7" t="s">
        <v>11</v>
      </c>
    </row>
    <row r="2070" spans="1:10" ht="31.2">
      <c r="A2070" s="8">
        <v>4531201</v>
      </c>
      <c r="B2070" s="8" t="s">
        <v>254</v>
      </c>
      <c r="C2070" s="8" t="s">
        <v>254</v>
      </c>
      <c r="D2070" s="45" t="str">
        <f>HYPERLINK("https://catalog.archives.gov/search?q=*:*&amp;f.ancestorNaIds=4531201&amp;sort=naIdSort%20asc","Certificate Stub Books, Connecticut (Superior Court, Tolland County), 1909-1927")</f>
        <v>Certificate Stub Books, Connecticut (Superior Court, Tolland County), 1909-1927</v>
      </c>
      <c r="E2070" s="12"/>
      <c r="F2070" s="12"/>
      <c r="G2070" s="26" t="str">
        <f t="shared" si="87"/>
        <v>FamilySearch.org</v>
      </c>
      <c r="H2070" s="12"/>
      <c r="I2070" s="8" t="s">
        <v>3288</v>
      </c>
      <c r="J2070" s="7" t="s">
        <v>11</v>
      </c>
    </row>
    <row r="2071" spans="1:10" ht="46.8">
      <c r="A2071" s="8">
        <v>4532629</v>
      </c>
      <c r="B2071" s="8" t="s">
        <v>254</v>
      </c>
      <c r="C2071" s="8" t="s">
        <v>254</v>
      </c>
      <c r="D2071" s="45" t="str">
        <f>HYPERLINK("https://catalog.archives.gov/search?q=*:*&amp;f.ancestorNaIds=4532629&amp;sort=naIdSort%20asc","Records of Declarations of Intention Filed, Connecticut (Court of Common Pleas, New Haven County), 1876-1906")</f>
        <v>Records of Declarations of Intention Filed, Connecticut (Court of Common Pleas, New Haven County), 1876-1906</v>
      </c>
      <c r="E2071" s="12"/>
      <c r="F2071" s="12"/>
      <c r="G2071" s="26" t="str">
        <f t="shared" ref="G2071:G2072" si="88">HYPERLINK("https://www.familysearch.org/search/catalog/2840253","FamilySearch.org")</f>
        <v>FamilySearch.org</v>
      </c>
      <c r="H2071" s="12"/>
      <c r="I2071" s="8" t="s">
        <v>3288</v>
      </c>
      <c r="J2071" s="7" t="s">
        <v>11</v>
      </c>
    </row>
    <row r="2072" spans="1:10" ht="46.8">
      <c r="A2072" s="8">
        <v>4532630</v>
      </c>
      <c r="B2072" s="8" t="s">
        <v>254</v>
      </c>
      <c r="C2072" s="8" t="s">
        <v>254</v>
      </c>
      <c r="D2072" s="45" t="str">
        <f>HYPERLINK("https://catalog.archives.gov/search?q=*:*&amp;f.ancestorNaIds=4532630&amp;sort=naIdSort%20asc","Records of Naturalizations for Adults, Connecticut (Court of Common Pleas, New Haven County), 1874-1906")</f>
        <v>Records of Naturalizations for Adults, Connecticut (Court of Common Pleas, New Haven County), 1874-1906</v>
      </c>
      <c r="E2072" s="12"/>
      <c r="F2072" s="12"/>
      <c r="G2072" s="26" t="str">
        <f t="shared" si="88"/>
        <v>FamilySearch.org</v>
      </c>
      <c r="H2072" s="12"/>
      <c r="I2072" s="8" t="s">
        <v>3288</v>
      </c>
      <c r="J2072" s="7" t="s">
        <v>11</v>
      </c>
    </row>
    <row r="2073" spans="1:10" ht="62.4">
      <c r="A2073" s="21">
        <v>4532642</v>
      </c>
      <c r="B2073" s="8" t="s">
        <v>254</v>
      </c>
      <c r="C2073" s="8" t="s">
        <v>254</v>
      </c>
      <c r="D2073" s="45" t="s">
        <v>3454</v>
      </c>
      <c r="E2073" s="12"/>
      <c r="F2073" s="27"/>
      <c r="G2073" s="26" t="s">
        <v>42</v>
      </c>
      <c r="H2073" s="12"/>
      <c r="I2073" s="25" t="s">
        <v>3288</v>
      </c>
      <c r="J2073" s="14" t="s">
        <v>11</v>
      </c>
    </row>
    <row r="2074" spans="1:10" ht="46.8">
      <c r="A2074" s="8">
        <v>4532644</v>
      </c>
      <c r="B2074" s="8" t="s">
        <v>254</v>
      </c>
      <c r="C2074" s="8" t="s">
        <v>254</v>
      </c>
      <c r="D2074" s="45" t="str">
        <f>HYPERLINK("https://catalog.archives.gov/search?q=*:*&amp;f.ancestorNaIds=4532644&amp;sort=naIdSort%20asc","Records of Naturalizations for Individuals under 18, Connecticut (Court of Common Pleas, New Haven County), 1875-1906")</f>
        <v>Records of Naturalizations for Individuals under 18, Connecticut (Court of Common Pleas, New Haven County), 1875-1906</v>
      </c>
      <c r="E2074" s="12"/>
      <c r="F2074" s="12"/>
      <c r="G2074" s="26" t="str">
        <f>HYPERLINK("https://www.familysearch.org/search/catalog/2840253","FamilySearch.org")</f>
        <v>FamilySearch.org</v>
      </c>
      <c r="H2074" s="12"/>
      <c r="I2074" s="8" t="s">
        <v>3288</v>
      </c>
      <c r="J2074" s="7" t="s">
        <v>11</v>
      </c>
    </row>
    <row r="2075" spans="1:10" ht="46.8">
      <c r="A2075" s="8">
        <v>4532645</v>
      </c>
      <c r="B2075" s="8" t="s">
        <v>254</v>
      </c>
      <c r="C2075" s="8" t="s">
        <v>254</v>
      </c>
      <c r="D2075" s="45" t="str">
        <f>HYPERLINK("https://catalog.archives.gov/search?q=*:*&amp;f.ancestorNaIds=4532645&amp;sort=naIdSort%20asc","Records of Declarations of Intention Filed, Connecticut (Superior Court, New Haven County), 1852-1903")</f>
        <v>Records of Declarations of Intention Filed, Connecticut (Superior Court, New Haven County), 1852-1903</v>
      </c>
      <c r="E2075" s="12"/>
      <c r="F2075" s="12"/>
      <c r="G2075" s="26" t="str">
        <f t="shared" ref="G2075:G2077" si="89">HYPERLINK("https://www.familysearch.org/search/catalog/2999525","FamilySearch.org")</f>
        <v>FamilySearch.org</v>
      </c>
      <c r="H2075" s="12"/>
      <c r="I2075" s="8" t="s">
        <v>3288</v>
      </c>
      <c r="J2075" s="7" t="s">
        <v>11</v>
      </c>
    </row>
    <row r="2076" spans="1:10" ht="46.8">
      <c r="A2076" s="8">
        <v>4532647</v>
      </c>
      <c r="B2076" s="8" t="s">
        <v>254</v>
      </c>
      <c r="C2076" s="8" t="s">
        <v>254</v>
      </c>
      <c r="D2076" s="45" t="str">
        <f>HYPERLINK("https://catalog.archives.gov/search?q=*:*&amp;f.ancestorNaIds=4532647&amp;sort=naIdSort%20asc","Declarations of Intention and Applications for Naturalization, Connecticut (Superior Court, New Haven County), 1803-1868")</f>
        <v>Declarations of Intention and Applications for Naturalization, Connecticut (Superior Court, New Haven County), 1803-1868</v>
      </c>
      <c r="E2076" s="12"/>
      <c r="F2076" s="12"/>
      <c r="G2076" s="26" t="str">
        <f t="shared" si="89"/>
        <v>FamilySearch.org</v>
      </c>
      <c r="H2076" s="12"/>
      <c r="I2076" s="8" t="s">
        <v>3288</v>
      </c>
      <c r="J2076" s="7" t="s">
        <v>11</v>
      </c>
    </row>
    <row r="2077" spans="1:10" ht="62.4">
      <c r="A2077" s="8">
        <v>4532648</v>
      </c>
      <c r="B2077" s="8" t="s">
        <v>254</v>
      </c>
      <c r="C2077" s="8" t="s">
        <v>254</v>
      </c>
      <c r="D2077" s="45" t="str">
        <f>HYPERLINK("https://catalog.archives.gov/search?q=*:*&amp;f.ancestorNaIds=4532648&amp;sort=naIdSort%20asc","Records of Declarations of Intention and Naturalization Petitions Filed, Connection (Superior Court, New Haven County), 1836-1858")</f>
        <v>Records of Declarations of Intention and Naturalization Petitions Filed, Connection (Superior Court, New Haven County), 1836-1858</v>
      </c>
      <c r="E2077" s="12"/>
      <c r="F2077" s="12"/>
      <c r="G2077" s="26" t="str">
        <f t="shared" si="89"/>
        <v>FamilySearch.org</v>
      </c>
      <c r="H2077" s="12"/>
      <c r="I2077" s="8" t="s">
        <v>3288</v>
      </c>
      <c r="J2077" s="7" t="s">
        <v>11</v>
      </c>
    </row>
    <row r="2078" spans="1:10" ht="46.8">
      <c r="A2078" s="21">
        <v>4556725</v>
      </c>
      <c r="B2078" s="8" t="s">
        <v>254</v>
      </c>
      <c r="C2078" s="8" t="s">
        <v>254</v>
      </c>
      <c r="D2078" s="28" t="s">
        <v>3455</v>
      </c>
      <c r="E2078" s="12"/>
      <c r="F2078" s="22" t="s">
        <v>14</v>
      </c>
      <c r="G2078" s="12"/>
      <c r="H2078" s="12"/>
      <c r="I2078" s="25">
        <v>21</v>
      </c>
      <c r="J2078" s="14" t="s">
        <v>17</v>
      </c>
    </row>
    <row r="2079" spans="1:10" ht="31.2">
      <c r="A2079" s="8">
        <v>4576618</v>
      </c>
      <c r="B2079" s="8" t="s">
        <v>254</v>
      </c>
      <c r="C2079" s="8" t="s">
        <v>254</v>
      </c>
      <c r="D2079" s="28" t="s">
        <v>3456</v>
      </c>
      <c r="E2079" s="12"/>
      <c r="F2079" s="12"/>
      <c r="G2079" s="26" t="str">
        <f>HYPERLINK("https://www.familysearch.org/search/catalog/1876623","FamilySearch.org")</f>
        <v>FamilySearch.org</v>
      </c>
      <c r="H2079" s="12"/>
      <c r="I2079" s="8">
        <v>21</v>
      </c>
      <c r="J2079" s="7" t="s">
        <v>17</v>
      </c>
    </row>
    <row r="2080" spans="1:10" ht="31.2">
      <c r="A2080" s="8">
        <v>4576620</v>
      </c>
      <c r="B2080" s="8" t="s">
        <v>254</v>
      </c>
      <c r="C2080" s="8" t="s">
        <v>254</v>
      </c>
      <c r="D2080" s="28" t="s">
        <v>3457</v>
      </c>
      <c r="E2080" s="12"/>
      <c r="F2080" s="12"/>
      <c r="G2080" s="26" t="str">
        <f>HYPERLINK("https://www.familysearch.org/search/catalog/1876624","FamilySearch.org")</f>
        <v>FamilySearch.org</v>
      </c>
      <c r="H2080" s="12"/>
      <c r="I2080" s="8">
        <v>21</v>
      </c>
      <c r="J2080" s="7" t="s">
        <v>17</v>
      </c>
    </row>
    <row r="2081" spans="1:10" ht="31.2">
      <c r="A2081" s="8">
        <v>4576622</v>
      </c>
      <c r="B2081" s="8" t="s">
        <v>254</v>
      </c>
      <c r="C2081" s="8" t="s">
        <v>254</v>
      </c>
      <c r="D2081" s="30" t="s">
        <v>3458</v>
      </c>
      <c r="E2081" s="12"/>
      <c r="F2081" s="12"/>
      <c r="G2081" s="26" t="str">
        <f>HYPERLINK("https://www.familysearch.org/search/catalog/2090118","FamilySearch.org")</f>
        <v>FamilySearch.org</v>
      </c>
      <c r="H2081" s="12"/>
      <c r="I2081" s="8">
        <v>21</v>
      </c>
      <c r="J2081" s="7" t="s">
        <v>75</v>
      </c>
    </row>
    <row r="2082" spans="1:10" ht="31.2">
      <c r="A2082" s="8">
        <v>4597265</v>
      </c>
      <c r="B2082" s="8" t="s">
        <v>254</v>
      </c>
      <c r="C2082" s="8" t="s">
        <v>254</v>
      </c>
      <c r="D2082" s="30" t="s">
        <v>3459</v>
      </c>
      <c r="E2082" s="12"/>
      <c r="F2082" s="12"/>
      <c r="G2082" s="26" t="str">
        <f t="shared" ref="G2082:G2084" si="90">HYPERLINK("https://www.familysearch.org/search/catalog/2831089","FamilySearch.org")</f>
        <v>FamilySearch.org</v>
      </c>
      <c r="H2082" s="12"/>
      <c r="I2082" s="8">
        <v>21</v>
      </c>
      <c r="J2082" s="7" t="s">
        <v>75</v>
      </c>
    </row>
    <row r="2083" spans="1:10" ht="31.2">
      <c r="A2083" s="8">
        <v>4597267</v>
      </c>
      <c r="B2083" s="8" t="s">
        <v>254</v>
      </c>
      <c r="C2083" s="8" t="s">
        <v>254</v>
      </c>
      <c r="D2083" s="45" t="s">
        <v>3460</v>
      </c>
      <c r="E2083" s="12"/>
      <c r="F2083" s="12"/>
      <c r="G2083" s="26" t="str">
        <f t="shared" si="90"/>
        <v>FamilySearch.org</v>
      </c>
      <c r="H2083" s="12"/>
      <c r="I2083" s="8">
        <v>36</v>
      </c>
      <c r="J2083" s="7" t="s">
        <v>11</v>
      </c>
    </row>
    <row r="2084" spans="1:10" ht="46.8">
      <c r="A2084" s="8">
        <v>4597268</v>
      </c>
      <c r="B2084" s="8" t="s">
        <v>254</v>
      </c>
      <c r="C2084" s="8" t="s">
        <v>254</v>
      </c>
      <c r="D2084" s="45" t="s">
        <v>3461</v>
      </c>
      <c r="E2084" s="12"/>
      <c r="F2084" s="12"/>
      <c r="G2084" s="26" t="str">
        <f t="shared" si="90"/>
        <v>FamilySearch.org</v>
      </c>
      <c r="H2084" s="12"/>
      <c r="I2084" s="8">
        <v>36</v>
      </c>
      <c r="J2084" s="7" t="s">
        <v>11</v>
      </c>
    </row>
    <row r="2085" spans="1:10" ht="46.8">
      <c r="A2085" s="8">
        <v>4644629</v>
      </c>
      <c r="B2085" s="8" t="s">
        <v>254</v>
      </c>
      <c r="C2085" s="8" t="s">
        <v>254</v>
      </c>
      <c r="D2085" s="45" t="s">
        <v>3462</v>
      </c>
      <c r="E2085" s="12"/>
      <c r="F2085" s="12"/>
      <c r="G2085" s="26" t="str">
        <f>HYPERLINK("https://www.familysearch.org/search/catalog/1876623","FamilySearch.org")</f>
        <v>FamilySearch.org</v>
      </c>
      <c r="H2085" s="12"/>
      <c r="I2085" s="8">
        <v>21</v>
      </c>
      <c r="J2085" s="7" t="s">
        <v>17</v>
      </c>
    </row>
    <row r="2086" spans="1:10" ht="43.2">
      <c r="A2086" s="8">
        <v>4644630</v>
      </c>
      <c r="B2086" s="8" t="s">
        <v>254</v>
      </c>
      <c r="C2086" s="8" t="s">
        <v>254</v>
      </c>
      <c r="D2086" s="79" t="s">
        <v>3463</v>
      </c>
      <c r="E2086" s="12"/>
      <c r="F2086" s="12"/>
      <c r="G2086" s="26" t="s">
        <v>42</v>
      </c>
      <c r="H2086" s="12"/>
      <c r="I2086" s="8">
        <v>21</v>
      </c>
      <c r="J2086" s="7" t="s">
        <v>17</v>
      </c>
    </row>
    <row r="2087" spans="1:10" ht="46.8">
      <c r="A2087" s="8">
        <v>4656005</v>
      </c>
      <c r="B2087" s="8" t="s">
        <v>254</v>
      </c>
      <c r="C2087" s="8" t="s">
        <v>254</v>
      </c>
      <c r="D2087" s="28" t="s">
        <v>3464</v>
      </c>
      <c r="E2087" s="12"/>
      <c r="F2087" s="12"/>
      <c r="G2087" s="26" t="s">
        <v>42</v>
      </c>
      <c r="H2087" s="12"/>
      <c r="I2087" s="8">
        <v>36</v>
      </c>
      <c r="J2087" s="7" t="s">
        <v>11</v>
      </c>
    </row>
    <row r="2088" spans="1:10" ht="31.2">
      <c r="A2088" s="8">
        <v>4656010</v>
      </c>
      <c r="B2088" s="8" t="s">
        <v>254</v>
      </c>
      <c r="C2088" s="8" t="s">
        <v>254</v>
      </c>
      <c r="D2088" s="45" t="str">
        <f>HYPERLINK("https://catalog.archives.gov/search?q=*:*&amp;f.ancestorNaIds=4656010&amp;sort=naIdSort%20asc","Patent Case Files (Fairbanks, Alaska), 1915-1950")</f>
        <v>Patent Case Files (Fairbanks, Alaska), 1915-1950</v>
      </c>
      <c r="E2088" s="12"/>
      <c r="F2088" s="12"/>
      <c r="G2088" s="26" t="str">
        <f>HYPERLINK("https://familysearch.org/search/catalog/2835354","FamilySearch.org")</f>
        <v>FamilySearch.org</v>
      </c>
      <c r="H2088" s="12"/>
      <c r="I2088" s="8">
        <v>49</v>
      </c>
      <c r="J2088" s="7" t="s">
        <v>11</v>
      </c>
    </row>
    <row r="2089" spans="1:10" ht="31.2">
      <c r="A2089" s="29">
        <v>4656204</v>
      </c>
      <c r="B2089" s="8" t="s">
        <v>254</v>
      </c>
      <c r="C2089" s="8" t="s">
        <v>254</v>
      </c>
      <c r="D2089" s="15" t="s">
        <v>3465</v>
      </c>
      <c r="E2089" s="27" t="s">
        <v>222</v>
      </c>
      <c r="F2089" s="27" t="str">
        <f>HYPERLINK("https://search.ancestryinstitution.com/search/db.aspx?dbid=2238","Ancestry.com")</f>
        <v>Ancestry.com</v>
      </c>
      <c r="G2089" s="12"/>
      <c r="H2089" s="12"/>
      <c r="I2089" s="25">
        <v>147</v>
      </c>
      <c r="J2089" s="14" t="s">
        <v>75</v>
      </c>
    </row>
    <row r="2090" spans="1:10" ht="31.2">
      <c r="A2090" s="8">
        <v>4656335</v>
      </c>
      <c r="B2090" s="8" t="s">
        <v>254</v>
      </c>
      <c r="C2090" s="8" t="s">
        <v>254</v>
      </c>
      <c r="D2090" s="30" t="s">
        <v>3466</v>
      </c>
      <c r="E2090" s="12"/>
      <c r="F2090" s="12"/>
      <c r="G2090" s="26" t="str">
        <f>HYPERLINK("https://www.familysearch.org/search/catalog/2829745","FamilySearch.org")</f>
        <v>FamilySearch.org</v>
      </c>
      <c r="H2090" s="12"/>
      <c r="I2090" s="8">
        <v>36</v>
      </c>
      <c r="J2090" s="7" t="s">
        <v>75</v>
      </c>
    </row>
    <row r="2091" spans="1:10" ht="31.2">
      <c r="A2091" s="8">
        <v>4656338</v>
      </c>
      <c r="B2091" s="8" t="s">
        <v>254</v>
      </c>
      <c r="C2091" s="8" t="s">
        <v>254</v>
      </c>
      <c r="D2091" s="15" t="s">
        <v>3467</v>
      </c>
      <c r="E2091" s="12"/>
      <c r="F2091" s="12"/>
      <c r="G2091" s="26" t="str">
        <f>HYPERLINK("https://www.familysearch.org/search/catalog/2819012","FamilySearch.org")</f>
        <v>FamilySearch.org</v>
      </c>
      <c r="H2091" s="12"/>
      <c r="I2091" s="8">
        <v>26</v>
      </c>
      <c r="J2091" s="7" t="s">
        <v>11</v>
      </c>
    </row>
    <row r="2092" spans="1:10" ht="31.2">
      <c r="A2092" s="8">
        <v>4656354</v>
      </c>
      <c r="B2092" s="8" t="s">
        <v>254</v>
      </c>
      <c r="C2092" s="8" t="s">
        <v>254</v>
      </c>
      <c r="D2092" s="15" t="s">
        <v>3468</v>
      </c>
      <c r="E2092" s="12"/>
      <c r="F2092" s="12"/>
      <c r="G2092" s="26" t="str">
        <f>HYPERLINK("https://www.familysearch.org/search/catalog/2819012?availability=Family%20History%20Library","FamilySearch.org")</f>
        <v>FamilySearch.org</v>
      </c>
      <c r="H2092" s="12"/>
      <c r="I2092" s="8">
        <v>26</v>
      </c>
      <c r="J2092" s="7" t="s">
        <v>11</v>
      </c>
    </row>
    <row r="2093" spans="1:10" ht="31.2">
      <c r="A2093" s="8">
        <v>4661984</v>
      </c>
      <c r="B2093" s="8" t="s">
        <v>254</v>
      </c>
      <c r="C2093" s="8" t="s">
        <v>254</v>
      </c>
      <c r="D2093" s="30" t="s">
        <v>3469</v>
      </c>
      <c r="E2093" s="12"/>
      <c r="F2093" s="12"/>
      <c r="G2093" s="26" t="str">
        <f>HYPERLINK("https://www.familysearch.org/search/catalog/2822098","FamilySearch.org")</f>
        <v>FamilySearch.org</v>
      </c>
      <c r="H2093" s="12"/>
      <c r="I2093" s="8">
        <v>36</v>
      </c>
      <c r="J2093" s="7" t="s">
        <v>75</v>
      </c>
    </row>
    <row r="2094" spans="1:10" ht="15.6">
      <c r="A2094" s="8">
        <v>4661996</v>
      </c>
      <c r="B2094" s="8" t="s">
        <v>254</v>
      </c>
      <c r="C2094" s="8" t="s">
        <v>254</v>
      </c>
      <c r="D2094" s="15" t="s">
        <v>3470</v>
      </c>
      <c r="E2094" s="12"/>
      <c r="F2094" s="12"/>
      <c r="G2094" s="26" t="str">
        <f>HYPERLINK("https://www.familysearch.org/search/catalog/2829743","FamilySearch.org")</f>
        <v>FamilySearch.org</v>
      </c>
      <c r="H2094" s="12"/>
      <c r="I2094" s="8">
        <v>36</v>
      </c>
      <c r="J2094" s="7" t="s">
        <v>11</v>
      </c>
    </row>
    <row r="2095" spans="1:10" ht="31.2">
      <c r="A2095" s="8">
        <v>4667670</v>
      </c>
      <c r="B2095" s="8" t="s">
        <v>254</v>
      </c>
      <c r="C2095" s="8" t="s">
        <v>254</v>
      </c>
      <c r="D2095" s="30" t="s">
        <v>3471</v>
      </c>
      <c r="E2095" s="12"/>
      <c r="F2095" s="12"/>
      <c r="G2095" s="26" t="str">
        <f>HYPERLINK("https://www.familysearch.org/search/catalog/2827520","FamilySearch.org")</f>
        <v>FamilySearch.org</v>
      </c>
      <c r="H2095" s="12"/>
      <c r="I2095" s="8">
        <v>36</v>
      </c>
      <c r="J2095" s="7" t="s">
        <v>75</v>
      </c>
    </row>
    <row r="2096" spans="1:10" ht="46.8">
      <c r="A2096" s="8">
        <v>4667733</v>
      </c>
      <c r="B2096" s="8" t="s">
        <v>254</v>
      </c>
      <c r="C2096" s="8" t="s">
        <v>254</v>
      </c>
      <c r="D2096" s="28" t="s">
        <v>3472</v>
      </c>
      <c r="E2096" s="12"/>
      <c r="F2096" s="12"/>
      <c r="G2096" s="26" t="s">
        <v>42</v>
      </c>
      <c r="H2096" s="12"/>
      <c r="I2096" s="8">
        <v>36</v>
      </c>
      <c r="J2096" s="7" t="s">
        <v>11</v>
      </c>
    </row>
    <row r="2097" spans="1:10" ht="31.2">
      <c r="A2097" s="21">
        <v>4672201</v>
      </c>
      <c r="B2097" s="8" t="s">
        <v>254</v>
      </c>
      <c r="C2097" s="8" t="s">
        <v>254</v>
      </c>
      <c r="D2097" s="20" t="s">
        <v>3473</v>
      </c>
      <c r="E2097" s="12"/>
      <c r="F2097" s="12"/>
      <c r="G2097" s="27" t="s">
        <v>42</v>
      </c>
      <c r="H2097" s="12"/>
      <c r="I2097" s="25">
        <v>36</v>
      </c>
      <c r="J2097" s="14" t="s">
        <v>75</v>
      </c>
    </row>
    <row r="2098" spans="1:10" ht="15.6">
      <c r="A2098" s="21">
        <v>4684505</v>
      </c>
      <c r="B2098" s="8" t="s">
        <v>254</v>
      </c>
      <c r="C2098" s="8" t="s">
        <v>254</v>
      </c>
      <c r="D2098" s="15" t="s">
        <v>3474</v>
      </c>
      <c r="E2098" s="27" t="s">
        <v>222</v>
      </c>
      <c r="F2098" s="26" t="str">
        <f t="shared" ref="F2098:F2099" si="91">HYPERLINK("https://search.ancestryinstitution.com/search/db.aspx?dbid=2238","Ancestry.com")</f>
        <v>Ancestry.com</v>
      </c>
      <c r="G2098" s="27" t="s">
        <v>42</v>
      </c>
      <c r="H2098" s="12"/>
      <c r="I2098" s="25">
        <v>147</v>
      </c>
      <c r="J2098" s="14" t="s">
        <v>17</v>
      </c>
    </row>
    <row r="2099" spans="1:10" ht="31.2">
      <c r="A2099" s="29">
        <v>4684507</v>
      </c>
      <c r="B2099" s="8" t="s">
        <v>254</v>
      </c>
      <c r="C2099" s="8" t="s">
        <v>254</v>
      </c>
      <c r="D2099" s="15" t="s">
        <v>3475</v>
      </c>
      <c r="E2099" s="27" t="s">
        <v>222</v>
      </c>
      <c r="F2099" s="26" t="str">
        <f t="shared" si="91"/>
        <v>Ancestry.com</v>
      </c>
      <c r="G2099" s="12"/>
      <c r="H2099" s="12"/>
      <c r="I2099" s="25">
        <v>147</v>
      </c>
      <c r="J2099" s="14" t="s">
        <v>11</v>
      </c>
    </row>
    <row r="2100" spans="1:10" ht="31.2">
      <c r="A2100" s="8">
        <v>4684510</v>
      </c>
      <c r="B2100" s="8" t="s">
        <v>254</v>
      </c>
      <c r="C2100" s="8" t="s">
        <v>254</v>
      </c>
      <c r="D2100" s="45" t="s">
        <v>3476</v>
      </c>
      <c r="E2100" s="12"/>
      <c r="F2100" s="12"/>
      <c r="G2100" s="26" t="str">
        <f>HYPERLINK("https://www.familysearch.org/search/catalog/2818908","FamilySearch.org")</f>
        <v>FamilySearch.org</v>
      </c>
      <c r="H2100" s="12"/>
      <c r="I2100" s="8">
        <v>21</v>
      </c>
      <c r="J2100" s="7" t="s">
        <v>11</v>
      </c>
    </row>
    <row r="2101" spans="1:10" ht="46.8">
      <c r="A2101" s="8">
        <v>4684511</v>
      </c>
      <c r="B2101" s="8" t="s">
        <v>254</v>
      </c>
      <c r="C2101" s="8" t="s">
        <v>254</v>
      </c>
      <c r="D2101" s="45" t="s">
        <v>3477</v>
      </c>
      <c r="E2101" s="12"/>
      <c r="F2101" s="12"/>
      <c r="G2101" s="26" t="str">
        <f>HYPERLINK("https://www.familysearch.org/search/catalog/2818906","FamilySearch.org")</f>
        <v>FamilySearch.org</v>
      </c>
      <c r="H2101" s="12"/>
      <c r="I2101" s="8">
        <v>21</v>
      </c>
      <c r="J2101" s="7" t="s">
        <v>11</v>
      </c>
    </row>
    <row r="2102" spans="1:10" ht="31.2">
      <c r="A2102" s="8">
        <v>4684513</v>
      </c>
      <c r="B2102" s="8" t="s">
        <v>254</v>
      </c>
      <c r="C2102" s="8" t="s">
        <v>254</v>
      </c>
      <c r="D2102" s="45" t="s">
        <v>3478</v>
      </c>
      <c r="E2102" s="12"/>
      <c r="F2102" s="12"/>
      <c r="G2102" s="26" t="str">
        <f>HYPERLINK("https://www.familysearch.org/search/catalog/2818907","FamilySearch.org")</f>
        <v>FamilySearch.org</v>
      </c>
      <c r="H2102" s="12"/>
      <c r="I2102" s="8">
        <v>21</v>
      </c>
      <c r="J2102" s="7" t="s">
        <v>17</v>
      </c>
    </row>
    <row r="2103" spans="1:10" ht="31.2">
      <c r="A2103" s="8">
        <v>4684514</v>
      </c>
      <c r="B2103" s="8" t="s">
        <v>254</v>
      </c>
      <c r="C2103" s="8" t="s">
        <v>254</v>
      </c>
      <c r="D2103" s="45" t="s">
        <v>3479</v>
      </c>
      <c r="E2103" s="12"/>
      <c r="F2103" s="12"/>
      <c r="G2103" s="26" t="str">
        <f>HYPERLINK("https://www.familysearch.org/search/catalog/2818910","FamilySearch.org")</f>
        <v>FamilySearch.org</v>
      </c>
      <c r="H2103" s="12"/>
      <c r="I2103" s="8">
        <v>21</v>
      </c>
      <c r="J2103" s="7" t="s">
        <v>11</v>
      </c>
    </row>
    <row r="2104" spans="1:10" ht="31.2">
      <c r="A2104" s="8">
        <v>4684515</v>
      </c>
      <c r="B2104" s="8" t="s">
        <v>254</v>
      </c>
      <c r="C2104" s="8" t="s">
        <v>254</v>
      </c>
      <c r="D2104" s="45" t="str">
        <f>HYPERLINK("https://catalog.archives.gov/search?q=*:*&amp;f.ancestorNaIds=4684515&amp;sort=naIdSort%20asc","Declarations of Intention for Citizenship, Idaho (Northern (Coeur d'Alene) Division, 1912 - 1965")</f>
        <v>Declarations of Intention for Citizenship, Idaho (Northern (Coeur d'Alene) Division, 1912 - 1965</v>
      </c>
      <c r="E2104" s="12"/>
      <c r="F2104" s="12"/>
      <c r="G2104" s="26" t="str">
        <f>HYPERLINK("https://www.familysearch.org/search/catalog/2818906","FamilySearch.org")</f>
        <v>FamilySearch.org</v>
      </c>
      <c r="H2104" s="12"/>
      <c r="I2104" s="8">
        <v>21</v>
      </c>
      <c r="J2104" s="7" t="s">
        <v>17</v>
      </c>
    </row>
    <row r="2105" spans="1:10" ht="31.2">
      <c r="A2105" s="8">
        <v>4684516</v>
      </c>
      <c r="B2105" s="8" t="s">
        <v>254</v>
      </c>
      <c r="C2105" s="8" t="s">
        <v>254</v>
      </c>
      <c r="D2105" s="45" t="str">
        <f>HYPERLINK("https://catalog.archives.gov/search?q=*:*&amp;f.ancestorNaIds=4684516&amp;sort=naIdSort%20asc","Declarations of Intention for Citizenship, Idaho (Central (Moscow) Division, 1907 - 1967")</f>
        <v>Declarations of Intention for Citizenship, Idaho (Central (Moscow) Division, 1907 - 1967</v>
      </c>
      <c r="E2105" s="12"/>
      <c r="F2105" s="12"/>
      <c r="G2105" s="26" t="str">
        <f>HYPERLINK("https://www.familysearch.org/search/catalog/2818907","FamilySearch.org")</f>
        <v>FamilySearch.org</v>
      </c>
      <c r="H2105" s="12"/>
      <c r="I2105" s="8">
        <v>21</v>
      </c>
      <c r="J2105" s="7" t="s">
        <v>17</v>
      </c>
    </row>
    <row r="2106" spans="1:10" ht="31.2">
      <c r="A2106" s="8">
        <v>4688038</v>
      </c>
      <c r="B2106" s="8" t="s">
        <v>254</v>
      </c>
      <c r="C2106" s="8" t="s">
        <v>254</v>
      </c>
      <c r="D2106" s="45" t="s">
        <v>3480</v>
      </c>
      <c r="E2106" s="26" t="str">
        <f>HYPERLINK("https://www.fold3.com/title/657/","Fold3.com")</f>
        <v>Fold3.com</v>
      </c>
      <c r="F2106" s="12"/>
      <c r="G2106" s="12"/>
      <c r="H2106" s="12"/>
      <c r="I2106" s="8">
        <v>472</v>
      </c>
      <c r="J2106" s="7" t="s">
        <v>11</v>
      </c>
    </row>
    <row r="2107" spans="1:10" ht="31.2">
      <c r="A2107" s="8">
        <v>4688318</v>
      </c>
      <c r="B2107" s="8" t="s">
        <v>254</v>
      </c>
      <c r="C2107" s="8" t="s">
        <v>254</v>
      </c>
      <c r="D2107" s="28" t="s">
        <v>3481</v>
      </c>
      <c r="E2107" s="12"/>
      <c r="F2107" s="12"/>
      <c r="G2107" s="26" t="s">
        <v>42</v>
      </c>
      <c r="H2107" s="12"/>
      <c r="I2107" s="8">
        <v>36</v>
      </c>
      <c r="J2107" s="7" t="s">
        <v>11</v>
      </c>
    </row>
    <row r="2108" spans="1:10" ht="31.2">
      <c r="A2108" s="8">
        <v>4688362</v>
      </c>
      <c r="B2108" s="8" t="s">
        <v>254</v>
      </c>
      <c r="C2108" s="8" t="s">
        <v>254</v>
      </c>
      <c r="D2108" s="28" t="s">
        <v>3482</v>
      </c>
      <c r="E2108" s="12"/>
      <c r="F2108" s="12"/>
      <c r="G2108" s="26" t="s">
        <v>42</v>
      </c>
      <c r="H2108" s="12"/>
      <c r="I2108" s="8">
        <v>36</v>
      </c>
      <c r="J2108" s="7" t="s">
        <v>11</v>
      </c>
    </row>
    <row r="2109" spans="1:10" ht="31.2">
      <c r="A2109" s="8">
        <v>4688501</v>
      </c>
      <c r="B2109" s="8" t="s">
        <v>254</v>
      </c>
      <c r="C2109" s="8" t="s">
        <v>254</v>
      </c>
      <c r="D2109" s="28" t="s">
        <v>3483</v>
      </c>
      <c r="E2109" s="12"/>
      <c r="F2109" s="12"/>
      <c r="G2109" s="26" t="str">
        <f>HYPERLINK("https://www.familysearch.org/search/catalog/3303034","FamilySearch.org")</f>
        <v>FamilySearch.org</v>
      </c>
      <c r="H2109" s="12"/>
      <c r="I2109" s="8">
        <v>36</v>
      </c>
      <c r="J2109" s="7" t="s">
        <v>11</v>
      </c>
    </row>
    <row r="2110" spans="1:10" ht="31.2">
      <c r="A2110" s="29">
        <v>4693889</v>
      </c>
      <c r="B2110" s="8" t="s">
        <v>254</v>
      </c>
      <c r="C2110" s="8" t="s">
        <v>254</v>
      </c>
      <c r="D2110" s="15" t="s">
        <v>3484</v>
      </c>
      <c r="E2110" s="27" t="s">
        <v>222</v>
      </c>
      <c r="F2110" s="27" t="str">
        <f>HYPERLINK("https://search.ancestryinstitution.com/search/db.aspx?dbid=2238","Ancestry.com")</f>
        <v>Ancestry.com</v>
      </c>
      <c r="G2110" s="12"/>
      <c r="H2110" s="12"/>
      <c r="I2110" s="25">
        <v>147</v>
      </c>
      <c r="J2110" s="14" t="s">
        <v>11</v>
      </c>
    </row>
    <row r="2111" spans="1:10" ht="31.2">
      <c r="A2111" s="8">
        <v>4693891</v>
      </c>
      <c r="B2111" s="8" t="s">
        <v>254</v>
      </c>
      <c r="C2111" s="8" t="s">
        <v>254</v>
      </c>
      <c r="D2111" s="28" t="s">
        <v>3485</v>
      </c>
      <c r="E2111" s="12"/>
      <c r="F2111" s="12"/>
      <c r="G2111" s="26" t="s">
        <v>42</v>
      </c>
      <c r="H2111" s="12"/>
      <c r="I2111" s="8">
        <v>36</v>
      </c>
      <c r="J2111" s="7" t="s">
        <v>11</v>
      </c>
    </row>
    <row r="2112" spans="1:10" ht="62.4">
      <c r="A2112" s="21">
        <v>4693981</v>
      </c>
      <c r="B2112" s="8" t="s">
        <v>254</v>
      </c>
      <c r="C2112" s="8" t="s">
        <v>254</v>
      </c>
      <c r="D2112" s="28" t="s">
        <v>3486</v>
      </c>
      <c r="E2112" s="12"/>
      <c r="F2112" s="22" t="s">
        <v>14</v>
      </c>
      <c r="G2112" s="12"/>
      <c r="H2112" s="12"/>
      <c r="I2112" s="25">
        <v>21</v>
      </c>
      <c r="J2112" s="14" t="s">
        <v>11</v>
      </c>
    </row>
    <row r="2113" spans="1:10" ht="46.8">
      <c r="A2113" s="21">
        <v>4693983</v>
      </c>
      <c r="B2113" s="8" t="s">
        <v>254</v>
      </c>
      <c r="C2113" s="8" t="s">
        <v>254</v>
      </c>
      <c r="D2113" s="28" t="s">
        <v>3487</v>
      </c>
      <c r="E2113" s="12"/>
      <c r="F2113" s="22" t="s">
        <v>14</v>
      </c>
      <c r="G2113" s="12"/>
      <c r="H2113" s="12"/>
      <c r="I2113" s="25">
        <v>21</v>
      </c>
      <c r="J2113" s="14" t="s">
        <v>11</v>
      </c>
    </row>
    <row r="2114" spans="1:10" ht="46.8">
      <c r="A2114" s="21">
        <v>4693984</v>
      </c>
      <c r="B2114" s="8" t="s">
        <v>254</v>
      </c>
      <c r="C2114" s="8" t="s">
        <v>254</v>
      </c>
      <c r="D2114" s="28" t="s">
        <v>3488</v>
      </c>
      <c r="E2114" s="12"/>
      <c r="F2114" s="22" t="s">
        <v>14</v>
      </c>
      <c r="G2114" s="12"/>
      <c r="H2114" s="12"/>
      <c r="I2114" s="25">
        <v>21</v>
      </c>
      <c r="J2114" s="14" t="s">
        <v>11</v>
      </c>
    </row>
    <row r="2115" spans="1:10" ht="46.8">
      <c r="A2115" s="8">
        <v>4693987</v>
      </c>
      <c r="B2115" s="8" t="s">
        <v>254</v>
      </c>
      <c r="C2115" s="8" t="s">
        <v>254</v>
      </c>
      <c r="D2115" s="28" t="s">
        <v>3489</v>
      </c>
      <c r="E2115" s="12"/>
      <c r="F2115" s="12"/>
      <c r="G2115" s="26" t="s">
        <v>42</v>
      </c>
      <c r="H2115" s="12"/>
      <c r="I2115" s="8">
        <v>36</v>
      </c>
      <c r="J2115" s="7" t="s">
        <v>11</v>
      </c>
    </row>
    <row r="2116" spans="1:10" ht="31.2">
      <c r="A2116" s="21">
        <v>4693990</v>
      </c>
      <c r="B2116" s="8" t="s">
        <v>254</v>
      </c>
      <c r="C2116" s="8" t="s">
        <v>254</v>
      </c>
      <c r="D2116" s="28" t="s">
        <v>3490</v>
      </c>
      <c r="E2116" s="12"/>
      <c r="F2116" s="22" t="s">
        <v>14</v>
      </c>
      <c r="G2116" s="12"/>
      <c r="H2116" s="12"/>
      <c r="I2116" s="25">
        <v>21</v>
      </c>
      <c r="J2116" s="14" t="s">
        <v>11</v>
      </c>
    </row>
    <row r="2117" spans="1:10" ht="31.2">
      <c r="A2117" s="21">
        <v>4695966</v>
      </c>
      <c r="B2117" s="8" t="s">
        <v>254</v>
      </c>
      <c r="C2117" s="8" t="s">
        <v>254</v>
      </c>
      <c r="D2117" s="28" t="s">
        <v>3491</v>
      </c>
      <c r="E2117" s="12"/>
      <c r="F2117" s="22" t="s">
        <v>14</v>
      </c>
      <c r="G2117" s="12"/>
      <c r="H2117" s="12"/>
      <c r="I2117" s="25">
        <v>21</v>
      </c>
      <c r="J2117" s="14" t="s">
        <v>11</v>
      </c>
    </row>
    <row r="2118" spans="1:10" ht="46.8">
      <c r="A2118" s="21">
        <v>4695969</v>
      </c>
      <c r="B2118" s="8" t="s">
        <v>254</v>
      </c>
      <c r="C2118" s="8" t="s">
        <v>254</v>
      </c>
      <c r="D2118" s="28" t="s">
        <v>3492</v>
      </c>
      <c r="E2118" s="12"/>
      <c r="F2118" s="22" t="s">
        <v>14</v>
      </c>
      <c r="G2118" s="12"/>
      <c r="H2118" s="12"/>
      <c r="I2118" s="25">
        <v>21</v>
      </c>
      <c r="J2118" s="14" t="s">
        <v>11</v>
      </c>
    </row>
    <row r="2119" spans="1:10" ht="31.2">
      <c r="A2119" s="21">
        <v>4695971</v>
      </c>
      <c r="B2119" s="8" t="s">
        <v>254</v>
      </c>
      <c r="C2119" s="8" t="s">
        <v>254</v>
      </c>
      <c r="D2119" s="28" t="s">
        <v>3493</v>
      </c>
      <c r="E2119" s="12"/>
      <c r="F2119" s="22" t="s">
        <v>14</v>
      </c>
      <c r="G2119" s="12"/>
      <c r="H2119" s="12"/>
      <c r="I2119" s="25">
        <v>21</v>
      </c>
      <c r="J2119" s="14" t="s">
        <v>11</v>
      </c>
    </row>
    <row r="2120" spans="1:10" ht="46.8">
      <c r="A2120" s="21">
        <v>4696019</v>
      </c>
      <c r="B2120" s="8" t="s">
        <v>254</v>
      </c>
      <c r="C2120" s="8" t="s">
        <v>254</v>
      </c>
      <c r="D2120" s="28" t="s">
        <v>3494</v>
      </c>
      <c r="E2120" s="12"/>
      <c r="F2120" s="22" t="s">
        <v>14</v>
      </c>
      <c r="G2120" s="12"/>
      <c r="H2120" s="12"/>
      <c r="I2120" s="25">
        <v>21</v>
      </c>
      <c r="J2120" s="14" t="s">
        <v>11</v>
      </c>
    </row>
    <row r="2121" spans="1:10" ht="46.8">
      <c r="A2121" s="8">
        <v>4696773</v>
      </c>
      <c r="B2121" s="8" t="s">
        <v>254</v>
      </c>
      <c r="C2121" s="8" t="s">
        <v>254</v>
      </c>
      <c r="D2121" s="28" t="s">
        <v>3495</v>
      </c>
      <c r="E2121" s="12"/>
      <c r="F2121" s="12"/>
      <c r="G2121" s="26" t="s">
        <v>42</v>
      </c>
      <c r="H2121" s="12"/>
      <c r="I2121" s="8">
        <v>36</v>
      </c>
      <c r="J2121" s="7" t="s">
        <v>11</v>
      </c>
    </row>
    <row r="2122" spans="1:10" ht="46.8">
      <c r="A2122" s="8">
        <v>4696816</v>
      </c>
      <c r="B2122" s="8" t="s">
        <v>254</v>
      </c>
      <c r="C2122" s="8" t="s">
        <v>254</v>
      </c>
      <c r="D2122" s="28" t="s">
        <v>3496</v>
      </c>
      <c r="E2122" s="12"/>
      <c r="F2122" s="12"/>
      <c r="G2122" s="26" t="s">
        <v>42</v>
      </c>
      <c r="H2122" s="12"/>
      <c r="I2122" s="8">
        <v>36</v>
      </c>
      <c r="J2122" s="7" t="s">
        <v>11</v>
      </c>
    </row>
    <row r="2123" spans="1:10" ht="15.6">
      <c r="A2123" s="21">
        <v>4697018</v>
      </c>
      <c r="B2123" s="8" t="s">
        <v>254</v>
      </c>
      <c r="C2123" s="8" t="s">
        <v>254</v>
      </c>
      <c r="D2123" s="28" t="s">
        <v>3497</v>
      </c>
      <c r="E2123" s="27" t="s">
        <v>222</v>
      </c>
      <c r="F2123" s="12"/>
      <c r="G2123" s="12"/>
      <c r="H2123" s="12"/>
      <c r="I2123" s="25">
        <v>38</v>
      </c>
      <c r="J2123" s="14" t="s">
        <v>17</v>
      </c>
    </row>
    <row r="2124" spans="1:10" ht="46.8">
      <c r="A2124" s="21">
        <v>4699297</v>
      </c>
      <c r="B2124" s="8" t="s">
        <v>254</v>
      </c>
      <c r="C2124" s="8" t="s">
        <v>254</v>
      </c>
      <c r="D2124" s="28" t="s">
        <v>3498</v>
      </c>
      <c r="E2124" s="12"/>
      <c r="F2124" s="22" t="s">
        <v>14</v>
      </c>
      <c r="G2124" s="12"/>
      <c r="H2124" s="12"/>
      <c r="I2124" s="25">
        <v>21</v>
      </c>
      <c r="J2124" s="14" t="s">
        <v>11</v>
      </c>
    </row>
    <row r="2125" spans="1:10" ht="46.8">
      <c r="A2125" s="21">
        <v>4699298</v>
      </c>
      <c r="B2125" s="8" t="s">
        <v>254</v>
      </c>
      <c r="C2125" s="8" t="s">
        <v>254</v>
      </c>
      <c r="D2125" s="28" t="s">
        <v>3499</v>
      </c>
      <c r="E2125" s="12"/>
      <c r="F2125" s="22" t="s">
        <v>14</v>
      </c>
      <c r="G2125" s="12"/>
      <c r="H2125" s="12"/>
      <c r="I2125" s="25">
        <v>21</v>
      </c>
      <c r="J2125" s="14" t="s">
        <v>11</v>
      </c>
    </row>
    <row r="2126" spans="1:10" ht="46.8">
      <c r="A2126" s="21">
        <v>4699300</v>
      </c>
      <c r="B2126" s="8" t="s">
        <v>254</v>
      </c>
      <c r="C2126" s="8" t="s">
        <v>254</v>
      </c>
      <c r="D2126" s="28" t="s">
        <v>3500</v>
      </c>
      <c r="E2126" s="12"/>
      <c r="F2126" s="22" t="s">
        <v>14</v>
      </c>
      <c r="G2126" s="12"/>
      <c r="H2126" s="12"/>
      <c r="I2126" s="25">
        <v>21</v>
      </c>
      <c r="J2126" s="14" t="s">
        <v>11</v>
      </c>
    </row>
    <row r="2127" spans="1:10" ht="46.8">
      <c r="A2127" s="21">
        <v>4699301</v>
      </c>
      <c r="B2127" s="8" t="s">
        <v>254</v>
      </c>
      <c r="C2127" s="8" t="s">
        <v>254</v>
      </c>
      <c r="D2127" s="28" t="s">
        <v>3501</v>
      </c>
      <c r="E2127" s="12"/>
      <c r="F2127" s="22" t="s">
        <v>14</v>
      </c>
      <c r="G2127" s="12"/>
      <c r="H2127" s="12"/>
      <c r="I2127" s="25">
        <v>21</v>
      </c>
      <c r="J2127" s="14" t="s">
        <v>11</v>
      </c>
    </row>
    <row r="2128" spans="1:10" ht="46.8">
      <c r="A2128" s="21">
        <v>4700592</v>
      </c>
      <c r="B2128" s="8" t="s">
        <v>254</v>
      </c>
      <c r="C2128" s="8" t="s">
        <v>254</v>
      </c>
      <c r="D2128" s="20" t="s">
        <v>3502</v>
      </c>
      <c r="E2128" s="12"/>
      <c r="F2128" s="22" t="s">
        <v>14</v>
      </c>
      <c r="G2128" s="12"/>
      <c r="H2128" s="12"/>
      <c r="I2128" s="25">
        <v>21</v>
      </c>
      <c r="J2128" s="14" t="s">
        <v>75</v>
      </c>
    </row>
    <row r="2129" spans="1:10" ht="46.8">
      <c r="A2129" s="21">
        <v>4700593</v>
      </c>
      <c r="B2129" s="8" t="s">
        <v>254</v>
      </c>
      <c r="C2129" s="8" t="s">
        <v>254</v>
      </c>
      <c r="D2129" s="20" t="s">
        <v>3503</v>
      </c>
      <c r="E2129" s="12"/>
      <c r="F2129" s="22" t="s">
        <v>14</v>
      </c>
      <c r="G2129" s="12"/>
      <c r="H2129" s="12"/>
      <c r="I2129" s="25">
        <v>21</v>
      </c>
      <c r="J2129" s="14" t="s">
        <v>75</v>
      </c>
    </row>
    <row r="2130" spans="1:10" ht="46.8">
      <c r="A2130" s="21">
        <v>4700594</v>
      </c>
      <c r="B2130" s="8" t="s">
        <v>254</v>
      </c>
      <c r="C2130" s="8" t="s">
        <v>254</v>
      </c>
      <c r="D2130" s="28" t="s">
        <v>3504</v>
      </c>
      <c r="E2130" s="12"/>
      <c r="F2130" s="22" t="s">
        <v>14</v>
      </c>
      <c r="G2130" s="12"/>
      <c r="H2130" s="12"/>
      <c r="I2130" s="25">
        <v>21</v>
      </c>
      <c r="J2130" s="14" t="s">
        <v>11</v>
      </c>
    </row>
    <row r="2131" spans="1:10" ht="31.2">
      <c r="A2131" s="21">
        <v>4700604</v>
      </c>
      <c r="B2131" s="8" t="s">
        <v>254</v>
      </c>
      <c r="C2131" s="8" t="s">
        <v>254</v>
      </c>
      <c r="D2131" s="20" t="s">
        <v>3505</v>
      </c>
      <c r="E2131" s="12"/>
      <c r="F2131" s="22" t="s">
        <v>14</v>
      </c>
      <c r="G2131" s="12"/>
      <c r="H2131" s="12"/>
      <c r="I2131" s="25">
        <v>21</v>
      </c>
      <c r="J2131" s="14" t="s">
        <v>75</v>
      </c>
    </row>
    <row r="2132" spans="1:10" ht="15.6">
      <c r="A2132" s="8">
        <v>4700614</v>
      </c>
      <c r="B2132" s="8" t="s">
        <v>254</v>
      </c>
      <c r="C2132" s="8" t="s">
        <v>254</v>
      </c>
      <c r="D2132" s="45" t="str">
        <f>HYPERLINK("https://catalog.archives.gov/search?q=*:*&amp;f.ancestorNaIds=4700614&amp;sort=naIdSort%20asc","Patent Registers (Alaska), 1958-1964")</f>
        <v>Patent Registers (Alaska), 1958-1964</v>
      </c>
      <c r="E2132" s="12"/>
      <c r="F2132" s="12"/>
      <c r="G2132" s="26" t="str">
        <f t="shared" ref="G2132:G2133" si="92">HYPERLINK("https://familysearch.org/search/catalog/2835353","FamilySearch.org")</f>
        <v>FamilySearch.org</v>
      </c>
      <c r="H2132" s="12"/>
      <c r="I2132" s="8">
        <v>49</v>
      </c>
      <c r="J2132" s="7" t="s">
        <v>11</v>
      </c>
    </row>
    <row r="2133" spans="1:10" ht="31.2">
      <c r="A2133" s="8">
        <v>4700627</v>
      </c>
      <c r="B2133" s="8" t="s">
        <v>254</v>
      </c>
      <c r="C2133" s="8" t="s">
        <v>254</v>
      </c>
      <c r="D2133" s="45" t="str">
        <f>HYPERLINK("https://catalog.archives.gov/search?q=*:*&amp;f.ancestorNaIds=4700627&amp;sort=naIdSort%20asc","Homestead Relinquishments (Juneau and Anchorage, Alaska), 1916-1931")</f>
        <v>Homestead Relinquishments (Juneau and Anchorage, Alaska), 1916-1931</v>
      </c>
      <c r="E2133" s="12"/>
      <c r="F2133" s="12"/>
      <c r="G2133" s="26" t="str">
        <f t="shared" si="92"/>
        <v>FamilySearch.org</v>
      </c>
      <c r="H2133" s="12"/>
      <c r="I2133" s="8">
        <v>49</v>
      </c>
      <c r="J2133" s="7" t="s">
        <v>11</v>
      </c>
    </row>
    <row r="2134" spans="1:10" ht="46.8">
      <c r="A2134" s="21">
        <v>4701049</v>
      </c>
      <c r="B2134" s="8" t="s">
        <v>254</v>
      </c>
      <c r="C2134" s="8" t="s">
        <v>254</v>
      </c>
      <c r="D2134" s="20" t="s">
        <v>3506</v>
      </c>
      <c r="E2134" s="12"/>
      <c r="F2134" s="22" t="s">
        <v>14</v>
      </c>
      <c r="G2134" s="12"/>
      <c r="H2134" s="12"/>
      <c r="I2134" s="25">
        <v>21</v>
      </c>
      <c r="J2134" s="14" t="s">
        <v>75</v>
      </c>
    </row>
    <row r="2135" spans="1:10" ht="46.8">
      <c r="A2135" s="21">
        <v>4701121</v>
      </c>
      <c r="B2135" s="8" t="s">
        <v>254</v>
      </c>
      <c r="C2135" s="8" t="s">
        <v>254</v>
      </c>
      <c r="D2135" s="20" t="s">
        <v>3507</v>
      </c>
      <c r="E2135" s="12"/>
      <c r="F2135" s="22" t="s">
        <v>14</v>
      </c>
      <c r="G2135" s="12"/>
      <c r="H2135" s="12"/>
      <c r="I2135" s="25">
        <v>21</v>
      </c>
      <c r="J2135" s="14" t="s">
        <v>75</v>
      </c>
    </row>
    <row r="2136" spans="1:10" ht="46.8">
      <c r="A2136" s="21">
        <v>4701123</v>
      </c>
      <c r="B2136" s="8" t="s">
        <v>254</v>
      </c>
      <c r="C2136" s="8" t="s">
        <v>254</v>
      </c>
      <c r="D2136" s="20" t="s">
        <v>3508</v>
      </c>
      <c r="E2136" s="12"/>
      <c r="F2136" s="22" t="s">
        <v>14</v>
      </c>
      <c r="G2136" s="12"/>
      <c r="H2136" s="12"/>
      <c r="I2136" s="25">
        <v>21</v>
      </c>
      <c r="J2136" s="14" t="s">
        <v>75</v>
      </c>
    </row>
    <row r="2137" spans="1:10" ht="46.8">
      <c r="A2137" s="21">
        <v>4705568</v>
      </c>
      <c r="B2137" s="8" t="s">
        <v>254</v>
      </c>
      <c r="C2137" s="8" t="s">
        <v>254</v>
      </c>
      <c r="D2137" s="20" t="s">
        <v>3509</v>
      </c>
      <c r="E2137" s="12"/>
      <c r="F2137" s="22" t="s">
        <v>14</v>
      </c>
      <c r="G2137" s="12"/>
      <c r="H2137" s="12"/>
      <c r="I2137" s="25">
        <v>21</v>
      </c>
      <c r="J2137" s="14" t="s">
        <v>75</v>
      </c>
    </row>
    <row r="2138" spans="1:10" ht="31.2">
      <c r="A2138" s="8">
        <v>4705673</v>
      </c>
      <c r="B2138" s="8" t="s">
        <v>254</v>
      </c>
      <c r="C2138" s="8" t="s">
        <v>254</v>
      </c>
      <c r="D2138" s="30" t="s">
        <v>3510</v>
      </c>
      <c r="E2138" s="12"/>
      <c r="F2138" s="12"/>
      <c r="G2138" s="12"/>
      <c r="H2138" s="66" t="s">
        <v>2733</v>
      </c>
      <c r="I2138" s="8">
        <v>21</v>
      </c>
      <c r="J2138" s="14" t="s">
        <v>75</v>
      </c>
    </row>
    <row r="2139" spans="1:10" ht="46.8">
      <c r="A2139" s="21">
        <v>4706550</v>
      </c>
      <c r="B2139" s="8" t="s">
        <v>254</v>
      </c>
      <c r="C2139" s="8" t="s">
        <v>254</v>
      </c>
      <c r="D2139" s="28" t="s">
        <v>3511</v>
      </c>
      <c r="E2139" s="12"/>
      <c r="F2139" s="22" t="s">
        <v>14</v>
      </c>
      <c r="G2139" s="12"/>
      <c r="H2139" s="12"/>
      <c r="I2139" s="25">
        <v>21</v>
      </c>
      <c r="J2139" s="14" t="s">
        <v>11</v>
      </c>
    </row>
    <row r="2140" spans="1:10" ht="46.8">
      <c r="A2140" s="21">
        <v>4706555</v>
      </c>
      <c r="B2140" s="8" t="s">
        <v>254</v>
      </c>
      <c r="C2140" s="8" t="s">
        <v>254</v>
      </c>
      <c r="D2140" s="28" t="s">
        <v>3512</v>
      </c>
      <c r="E2140" s="12"/>
      <c r="F2140" s="22" t="s">
        <v>14</v>
      </c>
      <c r="G2140" s="12"/>
      <c r="H2140" s="12"/>
      <c r="I2140" s="25">
        <v>21</v>
      </c>
      <c r="J2140" s="14" t="s">
        <v>17</v>
      </c>
    </row>
    <row r="2141" spans="1:10" ht="46.8">
      <c r="A2141" s="21">
        <v>4706896</v>
      </c>
      <c r="B2141" s="8" t="s">
        <v>254</v>
      </c>
      <c r="C2141" s="8" t="s">
        <v>254</v>
      </c>
      <c r="D2141" s="28" t="s">
        <v>3513</v>
      </c>
      <c r="E2141" s="12"/>
      <c r="F2141" s="22" t="s">
        <v>14</v>
      </c>
      <c r="G2141" s="12"/>
      <c r="H2141" s="12"/>
      <c r="I2141" s="25">
        <v>21</v>
      </c>
      <c r="J2141" s="14" t="s">
        <v>11</v>
      </c>
    </row>
    <row r="2142" spans="1:10" ht="62.4">
      <c r="A2142" s="21">
        <v>4706899</v>
      </c>
      <c r="B2142" s="8" t="s">
        <v>254</v>
      </c>
      <c r="C2142" s="8" t="s">
        <v>254</v>
      </c>
      <c r="D2142" s="20" t="s">
        <v>3514</v>
      </c>
      <c r="E2142" s="12"/>
      <c r="F2142" s="22" t="s">
        <v>14</v>
      </c>
      <c r="G2142" s="12"/>
      <c r="H2142" s="12"/>
      <c r="I2142" s="25">
        <v>21</v>
      </c>
      <c r="J2142" s="14" t="s">
        <v>75</v>
      </c>
    </row>
    <row r="2143" spans="1:10" ht="46.8">
      <c r="A2143" s="21">
        <v>4706961</v>
      </c>
      <c r="B2143" s="8" t="s">
        <v>254</v>
      </c>
      <c r="C2143" s="8" t="s">
        <v>254</v>
      </c>
      <c r="D2143" s="20" t="s">
        <v>3515</v>
      </c>
      <c r="E2143" s="12"/>
      <c r="F2143" s="22" t="s">
        <v>14</v>
      </c>
      <c r="G2143" s="12"/>
      <c r="H2143" s="12"/>
      <c r="I2143" s="25">
        <v>21</v>
      </c>
      <c r="J2143" s="14" t="s">
        <v>75</v>
      </c>
    </row>
    <row r="2144" spans="1:10" ht="31.2">
      <c r="A2144" s="8">
        <v>4707087</v>
      </c>
      <c r="B2144" s="8" t="s">
        <v>254</v>
      </c>
      <c r="C2144" s="8" t="s">
        <v>254</v>
      </c>
      <c r="D2144" s="15" t="s">
        <v>3516</v>
      </c>
      <c r="E2144" s="12"/>
      <c r="F2144" s="12"/>
      <c r="G2144" s="26" t="str">
        <f>HYPERLINK("https://www.familysearch.org/search/catalog/2300674","FamilySearch.org")</f>
        <v>FamilySearch.org</v>
      </c>
      <c r="H2144" s="12"/>
      <c r="I2144" s="8">
        <v>36</v>
      </c>
      <c r="J2144" s="7" t="s">
        <v>11</v>
      </c>
    </row>
    <row r="2145" spans="1:10" ht="31.2">
      <c r="A2145" s="8">
        <v>4709018</v>
      </c>
      <c r="B2145" s="8" t="s">
        <v>254</v>
      </c>
      <c r="C2145" s="8" t="s">
        <v>254</v>
      </c>
      <c r="D2145" s="28" t="s">
        <v>3517</v>
      </c>
      <c r="E2145" s="12"/>
      <c r="F2145" s="12"/>
      <c r="G2145" s="26" t="s">
        <v>42</v>
      </c>
      <c r="H2145" s="12"/>
      <c r="I2145" s="8">
        <v>36</v>
      </c>
      <c r="J2145" s="7" t="s">
        <v>11</v>
      </c>
    </row>
    <row r="2146" spans="1:10" ht="31.2">
      <c r="A2146" s="8">
        <v>4713717</v>
      </c>
      <c r="B2146" s="8" t="s">
        <v>254</v>
      </c>
      <c r="C2146" s="8" t="s">
        <v>254</v>
      </c>
      <c r="D2146" s="15" t="s">
        <v>3518</v>
      </c>
      <c r="E2146" s="12"/>
      <c r="F2146" s="12"/>
      <c r="G2146" s="26" t="str">
        <f>HYPERLINK("https://www.familysearch.org/search/catalog/2822099","FamilySearch.org")</f>
        <v>FamilySearch.org</v>
      </c>
      <c r="H2146" s="12"/>
      <c r="I2146" s="8">
        <v>26</v>
      </c>
      <c r="J2146" s="7" t="s">
        <v>11</v>
      </c>
    </row>
    <row r="2147" spans="1:10" ht="31.2">
      <c r="A2147" s="8">
        <v>4719444</v>
      </c>
      <c r="B2147" s="8" t="s">
        <v>254</v>
      </c>
      <c r="C2147" s="8" t="s">
        <v>254</v>
      </c>
      <c r="D2147" s="15" t="s">
        <v>3519</v>
      </c>
      <c r="E2147" s="12"/>
      <c r="F2147" s="12"/>
      <c r="G2147" s="26" t="str">
        <f t="shared" ref="G2147:G2148" si="93">HYPERLINK("https://www.familysearch.org/search/catalog/2842916","FamilySearch.org")</f>
        <v>FamilySearch.org</v>
      </c>
      <c r="H2147" s="12"/>
      <c r="I2147" s="8">
        <v>36</v>
      </c>
      <c r="J2147" s="7" t="s">
        <v>11</v>
      </c>
    </row>
    <row r="2148" spans="1:10" ht="31.2">
      <c r="A2148" s="8">
        <v>4719564</v>
      </c>
      <c r="B2148" s="8" t="s">
        <v>254</v>
      </c>
      <c r="C2148" s="8" t="s">
        <v>254</v>
      </c>
      <c r="D2148" s="15" t="s">
        <v>3520</v>
      </c>
      <c r="E2148" s="12"/>
      <c r="F2148" s="12"/>
      <c r="G2148" s="26" t="str">
        <f t="shared" si="93"/>
        <v>FamilySearch.org</v>
      </c>
      <c r="H2148" s="12"/>
      <c r="I2148" s="8">
        <v>36</v>
      </c>
      <c r="J2148" s="7" t="s">
        <v>11</v>
      </c>
    </row>
    <row r="2149" spans="1:10" ht="15.6">
      <c r="A2149" s="8">
        <v>4719597</v>
      </c>
      <c r="B2149" s="8" t="s">
        <v>254</v>
      </c>
      <c r="C2149" s="8" t="s">
        <v>254</v>
      </c>
      <c r="D2149" s="45" t="s">
        <v>3521</v>
      </c>
      <c r="E2149" s="26" t="str">
        <f t="shared" ref="E2149:E2150" si="94">HYPERLINK("https://www.fold3.com/title/657/","Fold3.com")</f>
        <v>Fold3.com</v>
      </c>
      <c r="F2149" s="12"/>
      <c r="G2149" s="12"/>
      <c r="H2149" s="12"/>
      <c r="I2149" s="8">
        <v>472</v>
      </c>
      <c r="J2149" s="7" t="s">
        <v>11</v>
      </c>
    </row>
    <row r="2150" spans="1:10" ht="15.6">
      <c r="A2150" s="8">
        <v>4726287</v>
      </c>
      <c r="B2150" s="8" t="s">
        <v>254</v>
      </c>
      <c r="C2150" s="8" t="s">
        <v>254</v>
      </c>
      <c r="D2150" s="45" t="s">
        <v>3522</v>
      </c>
      <c r="E2150" s="26" t="str">
        <f t="shared" si="94"/>
        <v>Fold3.com</v>
      </c>
      <c r="F2150" s="12"/>
      <c r="G2150" s="12"/>
      <c r="H2150" s="12"/>
      <c r="I2150" s="8">
        <v>472</v>
      </c>
      <c r="J2150" s="7" t="s">
        <v>11</v>
      </c>
    </row>
    <row r="2151" spans="1:10" ht="31.2">
      <c r="A2151" s="8">
        <v>4728317</v>
      </c>
      <c r="B2151" s="8" t="s">
        <v>254</v>
      </c>
      <c r="C2151" s="8" t="s">
        <v>254</v>
      </c>
      <c r="D2151" s="15" t="s">
        <v>3523</v>
      </c>
      <c r="E2151" s="12"/>
      <c r="F2151" s="12"/>
      <c r="G2151" s="26" t="str">
        <f t="shared" ref="G2151:G2152" si="95">HYPERLINK("https://www.familysearch.org/search/catalog/2822372","FamilySearch.org")</f>
        <v>FamilySearch.org</v>
      </c>
      <c r="H2151" s="12"/>
      <c r="I2151" s="8">
        <v>36</v>
      </c>
      <c r="J2151" s="7" t="s">
        <v>11</v>
      </c>
    </row>
    <row r="2152" spans="1:10" ht="31.2">
      <c r="A2152" s="8">
        <v>4728319</v>
      </c>
      <c r="B2152" s="8" t="s">
        <v>254</v>
      </c>
      <c r="C2152" s="8" t="s">
        <v>254</v>
      </c>
      <c r="D2152" s="15" t="s">
        <v>3524</v>
      </c>
      <c r="E2152" s="12"/>
      <c r="F2152" s="12"/>
      <c r="G2152" s="26" t="str">
        <f t="shared" si="95"/>
        <v>FamilySearch.org</v>
      </c>
      <c r="H2152" s="12"/>
      <c r="I2152" s="8">
        <v>36</v>
      </c>
      <c r="J2152" s="7" t="s">
        <v>11</v>
      </c>
    </row>
    <row r="2153" spans="1:10" ht="31.2">
      <c r="A2153" s="8">
        <v>4732064</v>
      </c>
      <c r="B2153" s="8" t="s">
        <v>254</v>
      </c>
      <c r="C2153" s="8" t="s">
        <v>254</v>
      </c>
      <c r="D2153" s="15" t="s">
        <v>3525</v>
      </c>
      <c r="E2153" s="12"/>
      <c r="F2153" s="12"/>
      <c r="G2153" s="26" t="str">
        <f>HYPERLINK("https://www.familysearch.org/search/catalog/2819010","FamilySearch.org")</f>
        <v>FamilySearch.org</v>
      </c>
      <c r="H2153" s="12"/>
      <c r="I2153" s="8">
        <v>36</v>
      </c>
      <c r="J2153" s="7" t="s">
        <v>11</v>
      </c>
    </row>
    <row r="2154" spans="1:10" ht="46.8">
      <c r="A2154" s="21">
        <v>4752894</v>
      </c>
      <c r="B2154" s="8" t="s">
        <v>254</v>
      </c>
      <c r="C2154" s="8" t="s">
        <v>254</v>
      </c>
      <c r="D2154" s="20" t="s">
        <v>3526</v>
      </c>
      <c r="E2154" s="12"/>
      <c r="F2154" s="12"/>
      <c r="G2154" s="27" t="s">
        <v>42</v>
      </c>
      <c r="H2154" s="12"/>
      <c r="I2154" s="25">
        <v>85</v>
      </c>
      <c r="J2154" s="14" t="s">
        <v>75</v>
      </c>
    </row>
    <row r="2155" spans="1:10" ht="31.2">
      <c r="A2155" s="8">
        <v>4757909</v>
      </c>
      <c r="B2155" s="8" t="s">
        <v>254</v>
      </c>
      <c r="C2155" s="8" t="s">
        <v>254</v>
      </c>
      <c r="D2155" s="45" t="str">
        <f>HYPERLINK("https://catalog.archives.gov/search?q=*:*&amp;f.ancestorNaIds=4757909&amp;sort=naIdSort%20asc","Aliens' Declarations of Intention to Become Citizens at Hartford, Connecticute, 1906-1911")</f>
        <v>Aliens' Declarations of Intention to Become Citizens at Hartford, Connecticute, 1906-1911</v>
      </c>
      <c r="E2155" s="12"/>
      <c r="F2155" s="12"/>
      <c r="G2155" s="26" t="str">
        <f>HYPERLINK("https://www.familysearch.org/search/catalog/1446493","FamilySearch.org")</f>
        <v>FamilySearch.org</v>
      </c>
      <c r="H2155" s="12"/>
      <c r="I2155" s="8">
        <v>21</v>
      </c>
      <c r="J2155" s="7" t="s">
        <v>11</v>
      </c>
    </row>
    <row r="2156" spans="1:10" ht="31.2">
      <c r="A2156" s="8">
        <v>4796024</v>
      </c>
      <c r="B2156" s="8" t="s">
        <v>254</v>
      </c>
      <c r="C2156" s="8" t="s">
        <v>254</v>
      </c>
      <c r="D2156" s="15" t="s">
        <v>3527</v>
      </c>
      <c r="E2156" s="12"/>
      <c r="F2156" s="12"/>
      <c r="G2156" s="26" t="str">
        <f>HYPERLINK("https://www.familysearch.org/search/catalog/2819011","FamilySearch.org")</f>
        <v>FamilySearch.org</v>
      </c>
      <c r="H2156" s="12"/>
      <c r="I2156" s="8">
        <v>26</v>
      </c>
      <c r="J2156" s="7" t="s">
        <v>11</v>
      </c>
    </row>
    <row r="2157" spans="1:10" ht="31.2">
      <c r="A2157" s="8">
        <v>4835082</v>
      </c>
      <c r="B2157" s="8" t="s">
        <v>254</v>
      </c>
      <c r="C2157" s="8" t="s">
        <v>254</v>
      </c>
      <c r="D2157" s="15" t="s">
        <v>3528</v>
      </c>
      <c r="E2157" s="12"/>
      <c r="F2157" s="12"/>
      <c r="G2157" s="26" t="str">
        <f>HYPERLINK("https://www.familysearch.org/search/catalog/2819011?availability=Family%20History%20Library","FamilySearch.org")</f>
        <v>FamilySearch.org</v>
      </c>
      <c r="H2157" s="12"/>
      <c r="I2157" s="8">
        <v>26</v>
      </c>
      <c r="J2157" s="7" t="s">
        <v>11</v>
      </c>
    </row>
    <row r="2158" spans="1:10" ht="31.2">
      <c r="A2158" s="8">
        <v>4955027</v>
      </c>
      <c r="B2158" s="8" t="s">
        <v>254</v>
      </c>
      <c r="C2158" s="8" t="s">
        <v>254</v>
      </c>
      <c r="D2158" s="30" t="s">
        <v>3529</v>
      </c>
      <c r="E2158" s="12"/>
      <c r="F2158" s="12"/>
      <c r="G2158" s="26" t="str">
        <f t="shared" ref="G2158:G2159" si="96">HYPERLINK("https://www.familysearch.org/search/catalog/2785364","FamilySearch.org")</f>
        <v>FamilySearch.org</v>
      </c>
      <c r="H2158" s="12"/>
      <c r="I2158" s="8">
        <v>21</v>
      </c>
      <c r="J2158" s="7" t="s">
        <v>75</v>
      </c>
    </row>
    <row r="2159" spans="1:10" ht="31.2">
      <c r="A2159" s="8">
        <v>4955444</v>
      </c>
      <c r="B2159" s="8" t="s">
        <v>254</v>
      </c>
      <c r="C2159" s="8" t="s">
        <v>254</v>
      </c>
      <c r="D2159" s="30" t="s">
        <v>3530</v>
      </c>
      <c r="E2159" s="12"/>
      <c r="F2159" s="12"/>
      <c r="G2159" s="26" t="str">
        <f t="shared" si="96"/>
        <v>FamilySearch.org</v>
      </c>
      <c r="H2159" s="12"/>
      <c r="I2159" s="8">
        <v>21</v>
      </c>
      <c r="J2159" s="7" t="s">
        <v>75</v>
      </c>
    </row>
    <row r="2160" spans="1:10" ht="31.2">
      <c r="A2160" s="8">
        <v>4956737</v>
      </c>
      <c r="B2160" s="8" t="s">
        <v>254</v>
      </c>
      <c r="C2160" s="8" t="s">
        <v>254</v>
      </c>
      <c r="D2160" s="30" t="s">
        <v>3531</v>
      </c>
      <c r="E2160" s="12"/>
      <c r="F2160" s="12"/>
      <c r="G2160" s="26" t="str">
        <f>HYPERLINK("https://www.familysearch.org/search/catalog/2785365","FamilySearch.org")</f>
        <v>FamilySearch.org</v>
      </c>
      <c r="H2160" s="12"/>
      <c r="I2160" s="8">
        <v>21</v>
      </c>
      <c r="J2160" s="7" t="s">
        <v>75</v>
      </c>
    </row>
    <row r="2161" spans="1:10" ht="46.8">
      <c r="A2161" s="8">
        <v>4971824</v>
      </c>
      <c r="B2161" s="8" t="s">
        <v>254</v>
      </c>
      <c r="C2161" s="8" t="s">
        <v>254</v>
      </c>
      <c r="D2161" s="45" t="str">
        <f>HYPERLINK("https://catalog.archives.gov/search?q=*:*&amp;f.ancestorNaIds=4971824&amp;sort=naIdSort%20asc","Copies of Aliens' Declarations of Intention to Become Citizens at New Haven, Connecticut, 1893-1906")</f>
        <v>Copies of Aliens' Declarations of Intention to Become Citizens at New Haven, Connecticut, 1893-1906</v>
      </c>
      <c r="E2161" s="12"/>
      <c r="F2161" s="12"/>
      <c r="G2161" s="26" t="str">
        <f>HYPERLINK("https://www.familysearch.org/search/catalog/1409121","FamilySearch.org")</f>
        <v>FamilySearch.org</v>
      </c>
      <c r="H2161" s="12"/>
      <c r="I2161" s="8">
        <v>21</v>
      </c>
      <c r="J2161" s="7" t="s">
        <v>11</v>
      </c>
    </row>
    <row r="2162" spans="1:10" ht="31.2">
      <c r="A2162" s="8">
        <v>5019134</v>
      </c>
      <c r="B2162" s="8" t="s">
        <v>254</v>
      </c>
      <c r="C2162" s="8" t="s">
        <v>254</v>
      </c>
      <c r="D2162" s="15" t="s">
        <v>3532</v>
      </c>
      <c r="E2162" s="12"/>
      <c r="F2162" s="12"/>
      <c r="G2162" s="26" t="str">
        <f>HYPERLINK("https://www.familysearch.org/search/catalog/2299595","FamilySearch.org")</f>
        <v>FamilySearch.org</v>
      </c>
      <c r="H2162" s="12"/>
      <c r="I2162" s="8">
        <v>36</v>
      </c>
      <c r="J2162" s="7" t="s">
        <v>11</v>
      </c>
    </row>
    <row r="2163" spans="1:10" ht="31.2">
      <c r="A2163" s="8">
        <v>5020029</v>
      </c>
      <c r="B2163" s="8" t="s">
        <v>254</v>
      </c>
      <c r="C2163" s="8" t="s">
        <v>254</v>
      </c>
      <c r="D2163" s="45" t="str">
        <f>HYPERLINK("https://catalog.archives.gov/search?q=*:*&amp;f.ancestorNaIds=5020029&amp;sort=naIdSort%20asc","Master's Oaths for Renewal of License of Vessel (Ketchikan, Alaska), 1917-1939")</f>
        <v>Master's Oaths for Renewal of License of Vessel (Ketchikan, Alaska), 1917-1939</v>
      </c>
      <c r="E2163" s="12"/>
      <c r="F2163" s="12"/>
      <c r="G2163" s="26" t="str">
        <f>HYPERLINK("https://familysearch.org/search/catalog/2835360","FamilySearch.org")</f>
        <v>FamilySearch.org</v>
      </c>
      <c r="H2163" s="12"/>
      <c r="I2163" s="8">
        <v>36</v>
      </c>
      <c r="J2163" s="7" t="s">
        <v>17</v>
      </c>
    </row>
    <row r="2164" spans="1:10" ht="46.8">
      <c r="A2164" s="21">
        <v>5020052</v>
      </c>
      <c r="B2164" s="8" t="s">
        <v>254</v>
      </c>
      <c r="C2164" s="8" t="s">
        <v>254</v>
      </c>
      <c r="D2164" s="28" t="s">
        <v>3533</v>
      </c>
      <c r="E2164" s="12"/>
      <c r="F2164" s="22" t="s">
        <v>14</v>
      </c>
      <c r="G2164" s="12"/>
      <c r="H2164" s="12"/>
      <c r="I2164" s="25">
        <v>21</v>
      </c>
      <c r="J2164" s="14" t="s">
        <v>11</v>
      </c>
    </row>
    <row r="2165" spans="1:10" ht="31.2">
      <c r="A2165" s="8">
        <v>5024047</v>
      </c>
      <c r="B2165" s="8" t="s">
        <v>254</v>
      </c>
      <c r="C2165" s="8" t="s">
        <v>254</v>
      </c>
      <c r="D2165" s="45" t="str">
        <f>HYPERLINK("https://catalog.archives.gov/search?q=*:*&amp;f.ancestorNaIds=5024047&amp;sort=naIdSort%20asc","Master's Oaths for Renewal of License of Vessel (Petersburg, Alaska), 1922 - 1940")</f>
        <v>Master's Oaths for Renewal of License of Vessel (Petersburg, Alaska), 1922 - 1940</v>
      </c>
      <c r="E2165" s="12"/>
      <c r="F2165" s="12"/>
      <c r="G2165" s="26" t="str">
        <f>HYPERLINK("https://www.familysearch.org/search/catalog/2835359","FamilySearch.org")</f>
        <v>FamilySearch.org</v>
      </c>
      <c r="H2165" s="12"/>
      <c r="I2165" s="8">
        <v>36</v>
      </c>
      <c r="J2165" s="7" t="s">
        <v>11</v>
      </c>
    </row>
    <row r="2166" spans="1:10" ht="31.2">
      <c r="A2166" s="21">
        <v>5049445</v>
      </c>
      <c r="B2166" s="8" t="s">
        <v>254</v>
      </c>
      <c r="C2166" s="8" t="s">
        <v>254</v>
      </c>
      <c r="D2166" s="20" t="s">
        <v>3534</v>
      </c>
      <c r="E2166" s="12"/>
      <c r="F2166" s="12"/>
      <c r="G2166" s="27" t="s">
        <v>42</v>
      </c>
      <c r="H2166" s="12"/>
      <c r="I2166" s="25">
        <v>21</v>
      </c>
      <c r="J2166" s="14" t="s">
        <v>75</v>
      </c>
    </row>
    <row r="2167" spans="1:10" ht="31.2">
      <c r="A2167" s="29">
        <v>5324575</v>
      </c>
      <c r="B2167" s="8" t="s">
        <v>254</v>
      </c>
      <c r="C2167" s="8" t="s">
        <v>254</v>
      </c>
      <c r="D2167" s="15" t="s">
        <v>3535</v>
      </c>
      <c r="E2167" s="27" t="s">
        <v>222</v>
      </c>
      <c r="F2167" s="22" t="s">
        <v>14</v>
      </c>
      <c r="G2167" s="12"/>
      <c r="H2167" s="12"/>
      <c r="I2167" s="25">
        <v>147</v>
      </c>
      <c r="J2167" s="14" t="s">
        <v>11</v>
      </c>
    </row>
    <row r="2168" spans="1:10" ht="15.6">
      <c r="A2168" s="8">
        <v>5404594</v>
      </c>
      <c r="B2168" s="8" t="s">
        <v>254</v>
      </c>
      <c r="C2168" s="8" t="s">
        <v>254</v>
      </c>
      <c r="D2168" s="45" t="str">
        <f>HYPERLINK("https://catalog.archives.gov/search?q=*:*&amp;f.ancestorNaIds=5404594&amp;sort=naIdSort%20asc","Alaska Townsite Deed Books, 1906-1975")</f>
        <v>Alaska Townsite Deed Books, 1906-1975</v>
      </c>
      <c r="E2168" s="12"/>
      <c r="F2168" s="12"/>
      <c r="G2168" s="26" t="str">
        <f>HYPERLINK("https://familysearch.org/search/catalog/2835348","FamilySearch.org")</f>
        <v>FamilySearch.org</v>
      </c>
      <c r="H2168" s="12"/>
      <c r="I2168" s="8">
        <v>49</v>
      </c>
      <c r="J2168" s="7" t="s">
        <v>11</v>
      </c>
    </row>
    <row r="2169" spans="1:10" ht="31.2">
      <c r="A2169" s="8">
        <v>5413733</v>
      </c>
      <c r="B2169" s="8" t="s">
        <v>254</v>
      </c>
      <c r="C2169" s="8" t="s">
        <v>254</v>
      </c>
      <c r="D2169" s="45" t="str">
        <f>HYPERLINK("https://catalog.archives.gov/search?q=*:*&amp;f.ancestorNaIds=5413733&amp;sort=naIdSort%20asc","Oaths or Affirmations of New Masters (Ketchikan, Alaska), 1899 - 1957")</f>
        <v>Oaths or Affirmations of New Masters (Ketchikan, Alaska), 1899 - 1957</v>
      </c>
      <c r="E2169" s="12"/>
      <c r="F2169" s="12"/>
      <c r="G2169" s="26" t="str">
        <f>HYPERLINK("https://www.familysearch.org/search/catalog/2835360","FamilySearch.org")</f>
        <v>FamilySearch.org</v>
      </c>
      <c r="H2169" s="12"/>
      <c r="I2169" s="8">
        <v>36</v>
      </c>
      <c r="J2169" s="7" t="s">
        <v>17</v>
      </c>
    </row>
    <row r="2170" spans="1:10" ht="31.2">
      <c r="A2170" s="8">
        <v>5413733</v>
      </c>
      <c r="B2170" s="8" t="s">
        <v>254</v>
      </c>
      <c r="C2170" s="8" t="s">
        <v>254</v>
      </c>
      <c r="D2170" s="45" t="str">
        <f>HYPERLINK("https://catalog.archives.gov/search?q=*:*&amp;f.ancestorNaIds=5413733&amp;sort=naIdSort%20asc","Oaths or Affirmations of New Masters (Cordova, Alaska), 1899 - 1957")</f>
        <v>Oaths or Affirmations of New Masters (Cordova, Alaska), 1899 - 1957</v>
      </c>
      <c r="E2170" s="12"/>
      <c r="F2170" s="12"/>
      <c r="G2170" s="26" t="str">
        <f>HYPERLINK("https://www.familysearch.org/search/catalog/2835358","FamilySearch.org")</f>
        <v>FamilySearch.org</v>
      </c>
      <c r="H2170" s="12"/>
      <c r="I2170" s="8">
        <v>36</v>
      </c>
      <c r="J2170" s="7" t="s">
        <v>17</v>
      </c>
    </row>
    <row r="2171" spans="1:10" ht="31.2">
      <c r="A2171" s="8">
        <v>5413733</v>
      </c>
      <c r="B2171" s="8" t="s">
        <v>254</v>
      </c>
      <c r="C2171" s="8" t="s">
        <v>254</v>
      </c>
      <c r="D2171" s="45" t="str">
        <f>HYPERLINK("https://catalog.archives.gov/search?q=*:*&amp;f.ancestorNaIds=5413733&amp;sort=naIdSort%20asc","Oaths or Affirmations of New Masters (Juneau, Alaska), 1899 - 1957")</f>
        <v>Oaths or Affirmations of New Masters (Juneau, Alaska), 1899 - 1957</v>
      </c>
      <c r="E2171" s="12"/>
      <c r="F2171" s="12"/>
      <c r="G2171" s="26" t="str">
        <f>HYPERLINK("https://www.familysearch.org/search/catalog/2835357","FamilySearch.org")</f>
        <v>FamilySearch.org</v>
      </c>
      <c r="H2171" s="12"/>
      <c r="I2171" s="8">
        <v>36</v>
      </c>
      <c r="J2171" s="7" t="s">
        <v>17</v>
      </c>
    </row>
    <row r="2172" spans="1:10" ht="15.6">
      <c r="A2172" s="8">
        <v>5509900</v>
      </c>
      <c r="B2172" s="8" t="s">
        <v>254</v>
      </c>
      <c r="C2172" s="8" t="s">
        <v>254</v>
      </c>
      <c r="D2172" s="45" t="str">
        <f>HYPERLINK("https://catalog.archives.gov/search?q=*:*&amp;f.ancestorNaIds=5509900&amp;sort=naIdSort%20asc","Townsite Tract Books, 1906 - 1962")</f>
        <v>Townsite Tract Books, 1906 - 1962</v>
      </c>
      <c r="E2172" s="12"/>
      <c r="F2172" s="12"/>
      <c r="G2172" s="26" t="str">
        <f>HYPERLINK("https://www.familysearch.org/search/catalog/2835353","FamilySearch.org")</f>
        <v>FamilySearch.org</v>
      </c>
      <c r="H2172" s="12"/>
      <c r="I2172" s="8">
        <v>36</v>
      </c>
      <c r="J2172" s="7" t="s">
        <v>11</v>
      </c>
    </row>
    <row r="2173" spans="1:10" ht="31.2">
      <c r="A2173" s="21">
        <v>5557837</v>
      </c>
      <c r="B2173" s="8" t="s">
        <v>254</v>
      </c>
      <c r="C2173" s="8" t="s">
        <v>254</v>
      </c>
      <c r="D2173" s="28" t="s">
        <v>3536</v>
      </c>
      <c r="E2173" s="12"/>
      <c r="F2173" s="22" t="s">
        <v>14</v>
      </c>
      <c r="G2173" s="12"/>
      <c r="H2173" s="12"/>
      <c r="I2173" s="25">
        <v>147</v>
      </c>
      <c r="J2173" s="14" t="s">
        <v>17</v>
      </c>
    </row>
    <row r="2174" spans="1:10" ht="46.8">
      <c r="A2174" s="21">
        <v>5557893</v>
      </c>
      <c r="B2174" s="8" t="s">
        <v>254</v>
      </c>
      <c r="C2174" s="8" t="s">
        <v>254</v>
      </c>
      <c r="D2174" s="20" t="s">
        <v>3537</v>
      </c>
      <c r="E2174" s="12"/>
      <c r="F2174" s="22" t="s">
        <v>14</v>
      </c>
      <c r="G2174" s="12"/>
      <c r="H2174" s="12"/>
      <c r="I2174" s="25">
        <v>21</v>
      </c>
      <c r="J2174" s="14" t="s">
        <v>75</v>
      </c>
    </row>
    <row r="2175" spans="1:10" ht="31.2">
      <c r="A2175" s="8">
        <v>5557921</v>
      </c>
      <c r="B2175" s="8" t="s">
        <v>254</v>
      </c>
      <c r="C2175" s="8" t="s">
        <v>254</v>
      </c>
      <c r="D2175" s="45" t="str">
        <f>HYPERLINK("https://catalog.archives.gov/search?q=*:*&amp;f.ancestorNaIds=5557921&amp;sort=naIdSort%20asc","Land Office Register Books (St. Michael, Alaska), 1898-1902")</f>
        <v>Land Office Register Books (St. Michael, Alaska), 1898-1902</v>
      </c>
      <c r="E2175" s="12"/>
      <c r="F2175" s="12"/>
      <c r="G2175" s="26" t="str">
        <f>HYPERLINK("https://www.familysearch.org/search/catalog/2835351","FamilySearch.org")</f>
        <v>FamilySearch.org</v>
      </c>
      <c r="H2175" s="12"/>
      <c r="I2175" s="8">
        <v>49</v>
      </c>
      <c r="J2175" s="7" t="s">
        <v>11</v>
      </c>
    </row>
    <row r="2176" spans="1:10" ht="31.2">
      <c r="A2176" s="8">
        <v>5558239</v>
      </c>
      <c r="B2176" s="8" t="s">
        <v>254</v>
      </c>
      <c r="C2176" s="8" t="s">
        <v>254</v>
      </c>
      <c r="D2176" s="45" t="str">
        <f>HYPERLINK("https://catalog.archives.gov/search?q=*:*&amp;f.ancestorNaIds=5558239&amp;sort=naIdSort%20asc","Land Office Register Books (Juneau, Alaska), 1902-1919")</f>
        <v>Land Office Register Books (Juneau, Alaska), 1902-1919</v>
      </c>
      <c r="E2176" s="12"/>
      <c r="F2176" s="12"/>
      <c r="G2176" s="26" t="str">
        <f>HYPERLINK("https://www.familysearch.org/search/catalog/2835350","FamilySearch.org")</f>
        <v>FamilySearch.org</v>
      </c>
      <c r="H2176" s="12"/>
      <c r="I2176" s="8">
        <v>49</v>
      </c>
      <c r="J2176" s="7" t="s">
        <v>11</v>
      </c>
    </row>
    <row r="2177" spans="1:10" ht="31.2">
      <c r="A2177" s="8">
        <v>5573814</v>
      </c>
      <c r="B2177" s="8" t="s">
        <v>254</v>
      </c>
      <c r="C2177" s="8" t="s">
        <v>254</v>
      </c>
      <c r="D2177" s="30" t="s">
        <v>3538</v>
      </c>
      <c r="E2177" s="12"/>
      <c r="F2177" s="12"/>
      <c r="G2177" s="22" t="s">
        <v>42</v>
      </c>
      <c r="H2177" s="12"/>
      <c r="I2177" s="8">
        <v>58</v>
      </c>
      <c r="J2177" s="7" t="s">
        <v>75</v>
      </c>
    </row>
    <row r="2178" spans="1:10" ht="31.2">
      <c r="A2178" s="8">
        <v>5573830</v>
      </c>
      <c r="B2178" s="8" t="s">
        <v>254</v>
      </c>
      <c r="C2178" s="8" t="s">
        <v>254</v>
      </c>
      <c r="D2178" s="30" t="s">
        <v>3539</v>
      </c>
      <c r="E2178" s="12"/>
      <c r="F2178" s="12"/>
      <c r="G2178" s="26" t="str">
        <f>HYPERLINK("https://www.familysearch.org/wiki/en/Maine_Taxation","FamilySearch.org")</f>
        <v>FamilySearch.org</v>
      </c>
      <c r="H2178" s="12"/>
      <c r="I2178" s="8">
        <v>58</v>
      </c>
      <c r="J2178" s="7" t="s">
        <v>75</v>
      </c>
    </row>
    <row r="2179" spans="1:10" ht="31.2">
      <c r="A2179" s="8">
        <v>5573832</v>
      </c>
      <c r="B2179" s="8" t="s">
        <v>254</v>
      </c>
      <c r="C2179" s="8" t="s">
        <v>254</v>
      </c>
      <c r="D2179" s="30" t="s">
        <v>3540</v>
      </c>
      <c r="E2179" s="12"/>
      <c r="F2179" s="12"/>
      <c r="G2179" s="22" t="s">
        <v>42</v>
      </c>
      <c r="H2179" s="12"/>
      <c r="I2179" s="8">
        <v>58</v>
      </c>
      <c r="J2179" s="7" t="s">
        <v>75</v>
      </c>
    </row>
    <row r="2180" spans="1:10" ht="31.2">
      <c r="A2180" s="8">
        <v>5573835</v>
      </c>
      <c r="B2180" s="8" t="s">
        <v>254</v>
      </c>
      <c r="C2180" s="8" t="s">
        <v>254</v>
      </c>
      <c r="D2180" s="30" t="s">
        <v>3541</v>
      </c>
      <c r="E2180" s="12"/>
      <c r="F2180" s="12"/>
      <c r="G2180" s="22" t="s">
        <v>42</v>
      </c>
      <c r="H2180" s="12"/>
      <c r="I2180" s="8">
        <v>58</v>
      </c>
      <c r="J2180" s="7" t="s">
        <v>75</v>
      </c>
    </row>
    <row r="2181" spans="1:10" ht="31.2">
      <c r="A2181" s="8">
        <v>5573844</v>
      </c>
      <c r="B2181" s="8" t="s">
        <v>254</v>
      </c>
      <c r="C2181" s="8" t="s">
        <v>254</v>
      </c>
      <c r="D2181" s="30" t="s">
        <v>3542</v>
      </c>
      <c r="E2181" s="12"/>
      <c r="F2181" s="12"/>
      <c r="G2181" s="22" t="s">
        <v>42</v>
      </c>
      <c r="H2181" s="12"/>
      <c r="I2181" s="8">
        <v>58</v>
      </c>
      <c r="J2181" s="7" t="s">
        <v>75</v>
      </c>
    </row>
    <row r="2182" spans="1:10" ht="31.2">
      <c r="A2182" s="8">
        <v>5573926</v>
      </c>
      <c r="B2182" s="8" t="s">
        <v>254</v>
      </c>
      <c r="C2182" s="8" t="s">
        <v>254</v>
      </c>
      <c r="D2182" s="30" t="s">
        <v>3543</v>
      </c>
      <c r="E2182" s="12"/>
      <c r="F2182" s="12"/>
      <c r="G2182" s="26" t="str">
        <f t="shared" ref="G2182:G2183" si="97">HYPERLINK("https://www.familysearch.org/wiki/en/Maine_Taxation","FamilySearch.org")</f>
        <v>FamilySearch.org</v>
      </c>
      <c r="H2182" s="12"/>
      <c r="I2182" s="8">
        <v>58</v>
      </c>
      <c r="J2182" s="7" t="s">
        <v>75</v>
      </c>
    </row>
    <row r="2183" spans="1:10" ht="31.2">
      <c r="A2183" s="8">
        <v>5573929</v>
      </c>
      <c r="B2183" s="8" t="s">
        <v>254</v>
      </c>
      <c r="C2183" s="8" t="s">
        <v>254</v>
      </c>
      <c r="D2183" s="30" t="s">
        <v>3544</v>
      </c>
      <c r="E2183" s="12"/>
      <c r="F2183" s="12"/>
      <c r="G2183" s="26" t="str">
        <f t="shared" si="97"/>
        <v>FamilySearch.org</v>
      </c>
      <c r="H2183" s="12"/>
      <c r="I2183" s="8">
        <v>58</v>
      </c>
      <c r="J2183" s="7" t="s">
        <v>75</v>
      </c>
    </row>
    <row r="2184" spans="1:10" ht="31.2">
      <c r="A2184" s="8">
        <v>5573937</v>
      </c>
      <c r="B2184" s="8" t="s">
        <v>254</v>
      </c>
      <c r="C2184" s="8" t="s">
        <v>254</v>
      </c>
      <c r="D2184" s="45" t="str">
        <f>HYPERLINK("https://catalog.archives.gov/search?q=*:*&amp;f.ancestorNaIds=5573937&amp;sort=naIdSort%20asc","Excise Tax Assessment Lists, Connecticut (Collection District 4, Fairfield), 1867-1873")</f>
        <v>Excise Tax Assessment Lists, Connecticut (Collection District 4, Fairfield), 1867-1873</v>
      </c>
      <c r="E2184" s="12"/>
      <c r="F2184" s="12"/>
      <c r="G2184" s="21" t="s">
        <v>42</v>
      </c>
      <c r="H2184" s="12"/>
      <c r="I2184" s="8">
        <v>58</v>
      </c>
      <c r="J2184" s="7" t="s">
        <v>11</v>
      </c>
    </row>
    <row r="2185" spans="1:10" ht="31.2">
      <c r="A2185" s="21">
        <v>5585853</v>
      </c>
      <c r="B2185" s="8" t="s">
        <v>254</v>
      </c>
      <c r="C2185" s="8" t="s">
        <v>254</v>
      </c>
      <c r="D2185" s="20" t="s">
        <v>3545</v>
      </c>
      <c r="E2185" s="12"/>
      <c r="F2185" s="22" t="s">
        <v>14</v>
      </c>
      <c r="G2185" s="12"/>
      <c r="H2185" s="12"/>
      <c r="I2185" s="25">
        <v>21</v>
      </c>
      <c r="J2185" s="14" t="s">
        <v>75</v>
      </c>
    </row>
    <row r="2186" spans="1:10" ht="31.2">
      <c r="A2186" s="21">
        <v>5605027</v>
      </c>
      <c r="B2186" s="8" t="s">
        <v>254</v>
      </c>
      <c r="C2186" s="8" t="s">
        <v>254</v>
      </c>
      <c r="D2186" s="41" t="s">
        <v>3546</v>
      </c>
      <c r="E2186" s="27" t="s">
        <v>222</v>
      </c>
      <c r="F2186" s="22" t="s">
        <v>14</v>
      </c>
      <c r="G2186" s="12"/>
      <c r="H2186" s="12"/>
      <c r="I2186" s="25">
        <v>90</v>
      </c>
      <c r="J2186" s="14" t="s">
        <v>17</v>
      </c>
    </row>
    <row r="2187" spans="1:10" ht="31.2">
      <c r="A2187" s="8">
        <v>5634094</v>
      </c>
      <c r="B2187" s="8" t="s">
        <v>254</v>
      </c>
      <c r="C2187" s="8" t="s">
        <v>254</v>
      </c>
      <c r="D2187" s="45" t="str">
        <f>HYPERLINK("https://catalog.archives.gov/search?q=*:*&amp;f.ancestorNaIds=5634094&amp;sort=naIdSort%20asc","Excise Tax Assessment Lists, Connecticut (Collection District 2, New Haven), 1865-1874")</f>
        <v>Excise Tax Assessment Lists, Connecticut (Collection District 2, New Haven), 1865-1874</v>
      </c>
      <c r="E2187" s="12"/>
      <c r="F2187" s="12"/>
      <c r="G2187" s="26" t="str">
        <f t="shared" ref="G2187:G2188" si="98">HYPERLINK("https://www.familysearch.org/wiki/en/Connecticut_Taxation","FamilySearch.org")</f>
        <v>FamilySearch.org</v>
      </c>
      <c r="H2187" s="12"/>
      <c r="I2187" s="8">
        <v>58</v>
      </c>
      <c r="J2187" s="7" t="s">
        <v>11</v>
      </c>
    </row>
    <row r="2188" spans="1:10" ht="31.2">
      <c r="A2188" s="8">
        <v>5634108</v>
      </c>
      <c r="B2188" s="8" t="s">
        <v>254</v>
      </c>
      <c r="C2188" s="8" t="s">
        <v>254</v>
      </c>
      <c r="D2188" s="45" t="str">
        <f>HYPERLINK("https://catalog.archives.gov/search?q=*:*&amp;f.ancestorNaIds=5634108&amp;sort=naIdSort%20asc","Excise Tax Assessment Lists, Connecticut (Collection District 3, New London), 1867-1872")</f>
        <v>Excise Tax Assessment Lists, Connecticut (Collection District 3, New London), 1867-1872</v>
      </c>
      <c r="E2188" s="12"/>
      <c r="F2188" s="12"/>
      <c r="G2188" s="26" t="str">
        <f t="shared" si="98"/>
        <v>FamilySearch.org</v>
      </c>
      <c r="H2188" s="12"/>
      <c r="I2188" s="8">
        <v>58</v>
      </c>
      <c r="J2188" s="7" t="s">
        <v>11</v>
      </c>
    </row>
    <row r="2189" spans="1:10" ht="15.6">
      <c r="A2189" s="8">
        <v>5634910</v>
      </c>
      <c r="B2189" s="8" t="s">
        <v>254</v>
      </c>
      <c r="C2189" s="8" t="s">
        <v>254</v>
      </c>
      <c r="D2189" s="15" t="s">
        <v>3547</v>
      </c>
      <c r="E2189" s="12"/>
      <c r="F2189" s="12"/>
      <c r="G2189" s="26" t="str">
        <f>HYPERLINK("https://www.familysearch.org/search/catalog/2829739","FamilySearch.org")</f>
        <v>FamilySearch.org</v>
      </c>
      <c r="H2189" s="12"/>
      <c r="I2189" s="8">
        <v>36</v>
      </c>
      <c r="J2189" s="7" t="s">
        <v>11</v>
      </c>
    </row>
    <row r="2190" spans="1:10" ht="31.2">
      <c r="A2190" s="8">
        <v>5635495</v>
      </c>
      <c r="B2190" s="8" t="s">
        <v>254</v>
      </c>
      <c r="C2190" s="8" t="s">
        <v>254</v>
      </c>
      <c r="D2190" s="30" t="s">
        <v>3548</v>
      </c>
      <c r="E2190" s="12"/>
      <c r="F2190" s="12"/>
      <c r="G2190" s="26" t="str">
        <f>HYPERLINK("https://www.familysearch.org/search/catalog/2822165","FamilySearch.org")</f>
        <v>FamilySearch.org</v>
      </c>
      <c r="H2190" s="12"/>
      <c r="I2190" s="8">
        <v>38</v>
      </c>
      <c r="J2190" s="7" t="s">
        <v>75</v>
      </c>
    </row>
    <row r="2191" spans="1:10" ht="31.2">
      <c r="A2191" s="21">
        <v>5635845</v>
      </c>
      <c r="B2191" s="8" t="s">
        <v>254</v>
      </c>
      <c r="C2191" s="8" t="s">
        <v>254</v>
      </c>
      <c r="D2191" s="20" t="s">
        <v>3549</v>
      </c>
      <c r="E2191" s="12"/>
      <c r="F2191" s="22" t="s">
        <v>14</v>
      </c>
      <c r="G2191" s="12"/>
      <c r="H2191" s="12"/>
      <c r="I2191" s="25">
        <v>21</v>
      </c>
      <c r="J2191" s="14" t="s">
        <v>75</v>
      </c>
    </row>
    <row r="2192" spans="1:10" ht="31.2">
      <c r="A2192" s="21">
        <v>5635857</v>
      </c>
      <c r="B2192" s="8" t="s">
        <v>254</v>
      </c>
      <c r="C2192" s="8" t="s">
        <v>254</v>
      </c>
      <c r="D2192" s="20" t="s">
        <v>3550</v>
      </c>
      <c r="E2192" s="12"/>
      <c r="F2192" s="22" t="s">
        <v>14</v>
      </c>
      <c r="G2192" s="12"/>
      <c r="H2192" s="12"/>
      <c r="I2192" s="25">
        <v>21</v>
      </c>
      <c r="J2192" s="14" t="s">
        <v>75</v>
      </c>
    </row>
    <row r="2193" spans="1:10" ht="31.2">
      <c r="A2193" s="8">
        <v>5635883</v>
      </c>
      <c r="B2193" s="8" t="s">
        <v>254</v>
      </c>
      <c r="C2193" s="8" t="s">
        <v>254</v>
      </c>
      <c r="D2193" s="45" t="s">
        <v>3551</v>
      </c>
      <c r="E2193" s="12"/>
      <c r="F2193" s="12"/>
      <c r="G2193" s="26" t="str">
        <f>HYPERLINK("https://www.familysearch.org/search/catalog/1876623","FamilySearch.org")</f>
        <v>FamilySearch.org</v>
      </c>
      <c r="H2193" s="12"/>
      <c r="I2193" s="8">
        <v>21</v>
      </c>
      <c r="J2193" s="7" t="s">
        <v>17</v>
      </c>
    </row>
    <row r="2194" spans="1:10" ht="31.2">
      <c r="A2194" s="8">
        <v>5635884</v>
      </c>
      <c r="B2194" s="8" t="s">
        <v>254</v>
      </c>
      <c r="C2194" s="8" t="s">
        <v>254</v>
      </c>
      <c r="D2194" s="30" t="s">
        <v>3552</v>
      </c>
      <c r="E2194" s="12"/>
      <c r="F2194" s="12"/>
      <c r="G2194" s="26" t="str">
        <f>HYPERLINK("https://www.familysearch.org/search/catalog/2140488","FamilySearch.org")</f>
        <v>FamilySearch.org</v>
      </c>
      <c r="H2194" s="12"/>
      <c r="I2194" s="8">
        <v>21</v>
      </c>
      <c r="J2194" s="7" t="s">
        <v>75</v>
      </c>
    </row>
    <row r="2195" spans="1:10" ht="31.2">
      <c r="A2195" s="8">
        <v>5635885</v>
      </c>
      <c r="B2195" s="8" t="s">
        <v>254</v>
      </c>
      <c r="C2195" s="8" t="s">
        <v>254</v>
      </c>
      <c r="D2195" s="45" t="s">
        <v>3553</v>
      </c>
      <c r="E2195" s="12"/>
      <c r="F2195" s="12"/>
      <c r="G2195" s="26" t="str">
        <f>HYPERLINK("https://www.familysearch.org/search/catalog/1876624","FamilySearch.org")</f>
        <v>FamilySearch.org</v>
      </c>
      <c r="H2195" s="12"/>
      <c r="I2195" s="8">
        <v>21</v>
      </c>
      <c r="J2195" s="7" t="s">
        <v>17</v>
      </c>
    </row>
    <row r="2196" spans="1:10" ht="15.6">
      <c r="A2196" s="8">
        <v>5635886</v>
      </c>
      <c r="B2196" s="8" t="s">
        <v>254</v>
      </c>
      <c r="C2196" s="8" t="s">
        <v>254</v>
      </c>
      <c r="D2196" s="45" t="s">
        <v>3554</v>
      </c>
      <c r="E2196" s="12"/>
      <c r="F2196" s="12"/>
      <c r="G2196" s="26" t="str">
        <f>HYPERLINK("https://www.familysearch.org/search/catalog/2829800","FamilySearch.org")</f>
        <v>FamilySearch.org</v>
      </c>
      <c r="H2196" s="12"/>
      <c r="I2196" s="8">
        <v>21</v>
      </c>
      <c r="J2196" s="7" t="s">
        <v>17</v>
      </c>
    </row>
    <row r="2197" spans="1:10" ht="31.2">
      <c r="A2197" s="21">
        <v>5637782</v>
      </c>
      <c r="B2197" s="8" t="s">
        <v>254</v>
      </c>
      <c r="C2197" s="8" t="s">
        <v>254</v>
      </c>
      <c r="D2197" s="20" t="s">
        <v>3555</v>
      </c>
      <c r="E2197" s="12"/>
      <c r="F2197" s="22" t="s">
        <v>14</v>
      </c>
      <c r="G2197" s="12"/>
      <c r="H2197" s="12"/>
      <c r="I2197" s="25">
        <v>21</v>
      </c>
      <c r="J2197" s="14" t="s">
        <v>75</v>
      </c>
    </row>
    <row r="2198" spans="1:10" ht="31.2">
      <c r="A2198" s="21">
        <v>5637783</v>
      </c>
      <c r="B2198" s="8" t="s">
        <v>254</v>
      </c>
      <c r="C2198" s="8" t="s">
        <v>254</v>
      </c>
      <c r="D2198" s="20" t="s">
        <v>3556</v>
      </c>
      <c r="E2198" s="12"/>
      <c r="F2198" s="22" t="s">
        <v>14</v>
      </c>
      <c r="G2198" s="12"/>
      <c r="H2198" s="12"/>
      <c r="I2198" s="25">
        <v>21</v>
      </c>
      <c r="J2198" s="14" t="s">
        <v>75</v>
      </c>
    </row>
    <row r="2199" spans="1:10" ht="46.8">
      <c r="A2199" s="21">
        <v>5637784</v>
      </c>
      <c r="B2199" s="8" t="s">
        <v>254</v>
      </c>
      <c r="C2199" s="8" t="s">
        <v>254</v>
      </c>
      <c r="D2199" s="20" t="s">
        <v>3557</v>
      </c>
      <c r="E2199" s="12"/>
      <c r="F2199" s="22" t="s">
        <v>14</v>
      </c>
      <c r="G2199" s="12"/>
      <c r="H2199" s="12"/>
      <c r="I2199" s="25">
        <v>21</v>
      </c>
      <c r="J2199" s="14" t="s">
        <v>75</v>
      </c>
    </row>
    <row r="2200" spans="1:10" ht="46.8">
      <c r="A2200" s="21">
        <v>5637785</v>
      </c>
      <c r="B2200" s="8" t="s">
        <v>254</v>
      </c>
      <c r="C2200" s="8" t="s">
        <v>254</v>
      </c>
      <c r="D2200" s="20" t="s">
        <v>3558</v>
      </c>
      <c r="E2200" s="12"/>
      <c r="F2200" s="22" t="s">
        <v>14</v>
      </c>
      <c r="G2200" s="12"/>
      <c r="H2200" s="12"/>
      <c r="I2200" s="25">
        <v>21</v>
      </c>
      <c r="J2200" s="14" t="s">
        <v>75</v>
      </c>
    </row>
    <row r="2201" spans="1:10" ht="31.2">
      <c r="A2201" s="8">
        <v>5641540</v>
      </c>
      <c r="B2201" s="8" t="s">
        <v>254</v>
      </c>
      <c r="C2201" s="8" t="s">
        <v>254</v>
      </c>
      <c r="D2201" s="30" t="s">
        <v>3559</v>
      </c>
      <c r="E2201" s="12"/>
      <c r="F2201" s="12"/>
      <c r="G2201" s="26" t="str">
        <f>HYPERLINK("https://www.familysearch.org/search/catalog/2819009","FamilySearch.org")</f>
        <v>FamilySearch.org</v>
      </c>
      <c r="H2201" s="12"/>
      <c r="I2201" s="8">
        <v>36</v>
      </c>
      <c r="J2201" s="7" t="s">
        <v>75</v>
      </c>
    </row>
    <row r="2202" spans="1:10" ht="31.2">
      <c r="A2202" s="8">
        <v>5641629</v>
      </c>
      <c r="B2202" s="8" t="s">
        <v>254</v>
      </c>
      <c r="C2202" s="8" t="s">
        <v>254</v>
      </c>
      <c r="D2202" s="15" t="s">
        <v>3560</v>
      </c>
      <c r="E2202" s="12"/>
      <c r="F2202" s="12"/>
      <c r="G2202" s="80" t="s">
        <v>42</v>
      </c>
      <c r="H2202" s="12"/>
      <c r="I2202" s="8">
        <v>36</v>
      </c>
      <c r="J2202" s="7" t="s">
        <v>11</v>
      </c>
    </row>
    <row r="2203" spans="1:10" ht="15.6">
      <c r="A2203" s="8">
        <v>5647398</v>
      </c>
      <c r="B2203" s="8" t="s">
        <v>254</v>
      </c>
      <c r="C2203" s="8" t="s">
        <v>254</v>
      </c>
      <c r="D2203" s="45" t="str">
        <f>HYPERLINK("https://catalog.archives.gov/search?q=*:*&amp;f.ancestorNaIds=5647398&amp;sort=naIdSort%20asc","Register Books (Sitka, Alaska), 1885-1902")</f>
        <v>Register Books (Sitka, Alaska), 1885-1902</v>
      </c>
      <c r="E2203" s="12"/>
      <c r="F2203" s="12"/>
      <c r="G2203" s="26" t="str">
        <f>HYPERLINK("https://www.familysearch.org/search/catalog/2835350","FamilySearch.org")</f>
        <v>FamilySearch.org</v>
      </c>
      <c r="H2203" s="12"/>
      <c r="I2203" s="8">
        <v>49</v>
      </c>
      <c r="J2203" s="7" t="s">
        <v>11</v>
      </c>
    </row>
    <row r="2204" spans="1:10" ht="31.2">
      <c r="A2204" s="21">
        <v>5651666</v>
      </c>
      <c r="B2204" s="8" t="s">
        <v>254</v>
      </c>
      <c r="C2204" s="8" t="s">
        <v>254</v>
      </c>
      <c r="D2204" s="41" t="str">
        <f>HYPERLINK("https://catalog.archives.gov/search?q=*:*&amp;f.ancestorNaIds=5651666&amp;sort=naIdSort%20asc","Petitions for Naturalization, Idaho (Central (Moscow) Division), 1892 - 1967")</f>
        <v>Petitions for Naturalization, Idaho (Central (Moscow) Division), 1892 - 1967</v>
      </c>
      <c r="E2204" s="12"/>
      <c r="F2204" s="27" t="str">
        <f t="shared" ref="F2204:F2205" si="99">HYPERLINK("https://search.ancestryinstitution.com/search/db.aspx?dbid=2032","Ancestry.com")</f>
        <v>Ancestry.com</v>
      </c>
      <c r="G2204" s="26" t="str">
        <f>HYPERLINK("https://www.familysearch.org/search/catalog/2818907","FamilySearch.org")</f>
        <v>FamilySearch.org</v>
      </c>
      <c r="H2204" s="12"/>
      <c r="I2204" s="25">
        <v>21</v>
      </c>
      <c r="J2204" s="14" t="s">
        <v>17</v>
      </c>
    </row>
    <row r="2205" spans="1:10" ht="31.2">
      <c r="A2205" s="21">
        <v>5654140</v>
      </c>
      <c r="B2205" s="8" t="s">
        <v>254</v>
      </c>
      <c r="C2205" s="8" t="s">
        <v>254</v>
      </c>
      <c r="D2205" s="41" t="str">
        <f>HYPERLINK("https://catalog.archives.gov/search?q=*:*&amp;f.ancestorNaIds=5654140&amp;sort=naIdSort%20asc","Petitions for Naturalization, Idaho (Eastern (Pocatello) Division), 1893 - 1941")</f>
        <v>Petitions for Naturalization, Idaho (Eastern (Pocatello) Division), 1893 - 1941</v>
      </c>
      <c r="E2205" s="12"/>
      <c r="F2205" s="27" t="str">
        <f t="shared" si="99"/>
        <v>Ancestry.com</v>
      </c>
      <c r="G2205" s="26" t="str">
        <f>HYPERLINK("https://www.familysearch.org/search/catalog/2818910","FamilySearch.org")</f>
        <v>FamilySearch.org</v>
      </c>
      <c r="H2205" s="12"/>
      <c r="I2205" s="25">
        <v>21</v>
      </c>
      <c r="J2205" s="14" t="s">
        <v>17</v>
      </c>
    </row>
    <row r="2206" spans="1:10" ht="31.2">
      <c r="A2206" s="8">
        <v>5661942</v>
      </c>
      <c r="B2206" s="8" t="s">
        <v>254</v>
      </c>
      <c r="C2206" s="8" t="s">
        <v>254</v>
      </c>
      <c r="D2206" s="30" t="s">
        <v>3561</v>
      </c>
      <c r="E2206" s="12"/>
      <c r="F2206" s="12"/>
      <c r="G2206" s="26" t="str">
        <f>HYPERLINK("https://www.familysearch.org/wiki/en/Maine_Taxation","FamilySearch.org")</f>
        <v>FamilySearch.org</v>
      </c>
      <c r="H2206" s="12"/>
      <c r="I2206" s="8">
        <v>58</v>
      </c>
      <c r="J2206" s="7" t="s">
        <v>75</v>
      </c>
    </row>
    <row r="2207" spans="1:10" ht="46.8">
      <c r="A2207" s="8">
        <v>5664130</v>
      </c>
      <c r="B2207" s="8" t="s">
        <v>254</v>
      </c>
      <c r="C2207" s="8" t="s">
        <v>254</v>
      </c>
      <c r="D2207" s="45" t="str">
        <f>HYPERLINK("https://catalog.archives.gov/search?q=*:*&amp;f.ancestorNaIds=5664130&amp;sort=naIdSort%20asc","Declarations of Intention and Affidavits of Witnesses, Connecticut (Court of Common Pleas, New London County), 1874-1906")</f>
        <v>Declarations of Intention and Affidavits of Witnesses, Connecticut (Court of Common Pleas, New London County), 1874-1906</v>
      </c>
      <c r="E2207" s="12"/>
      <c r="F2207" s="12"/>
      <c r="G2207" s="26" t="str">
        <f>HYPERLINK("https://www.familysearch.org/search/catalog/592572","FamilySearch.org")</f>
        <v>FamilySearch.org</v>
      </c>
      <c r="H2207" s="12"/>
      <c r="I2207" s="8" t="s">
        <v>3288</v>
      </c>
      <c r="J2207" s="7" t="s">
        <v>11</v>
      </c>
    </row>
    <row r="2208" spans="1:10" ht="46.8">
      <c r="A2208" s="8">
        <v>5664132</v>
      </c>
      <c r="B2208" s="8" t="s">
        <v>254</v>
      </c>
      <c r="C2208" s="8" t="s">
        <v>254</v>
      </c>
      <c r="D2208" s="45" t="str">
        <f>HYPERLINK("https://catalog.archives.gov/search?q=*:*&amp;f.ancestorNaIds=5664132&amp;sort=naIdSort%20asc","Records of Naturalizations Connecticut (Court of Common Pleas, New London County), 1874-1906")</f>
        <v>Records of Naturalizations Connecticut (Court of Common Pleas, New London County), 1874-1906</v>
      </c>
      <c r="E2208" s="12"/>
      <c r="F2208" s="12"/>
      <c r="G2208" s="26" t="str">
        <f>HYPERLINK("https://www.familysearch.org/search/catalog/592495","FamilySearch.org")</f>
        <v>FamilySearch.org</v>
      </c>
      <c r="H2208" s="12"/>
      <c r="I2208" s="8" t="s">
        <v>3288</v>
      </c>
      <c r="J2208" s="7" t="s">
        <v>11</v>
      </c>
    </row>
    <row r="2209" spans="1:10" ht="15.6">
      <c r="A2209" s="8">
        <v>5664159</v>
      </c>
      <c r="B2209" s="8" t="s">
        <v>254</v>
      </c>
      <c r="C2209" s="8" t="s">
        <v>254</v>
      </c>
      <c r="D2209" s="15" t="s">
        <v>3562</v>
      </c>
      <c r="E2209" s="12"/>
      <c r="F2209" s="12"/>
      <c r="G2209" s="26" t="str">
        <f>HYPERLINK("https://www.familysearch.org/search/catalog/2829742","FamilySearch.org")</f>
        <v>FamilySearch.org</v>
      </c>
      <c r="H2209" s="12"/>
      <c r="I2209" s="8">
        <v>36</v>
      </c>
      <c r="J2209" s="7" t="s">
        <v>11</v>
      </c>
    </row>
    <row r="2210" spans="1:10" ht="46.8">
      <c r="A2210" s="21">
        <v>5665301</v>
      </c>
      <c r="B2210" s="8" t="s">
        <v>254</v>
      </c>
      <c r="C2210" s="8" t="s">
        <v>254</v>
      </c>
      <c r="D2210" s="20" t="s">
        <v>3563</v>
      </c>
      <c r="E2210" s="12"/>
      <c r="F2210" s="22" t="s">
        <v>14</v>
      </c>
      <c r="G2210" s="12"/>
      <c r="H2210" s="12"/>
      <c r="I2210" s="25">
        <v>21</v>
      </c>
      <c r="J2210" s="14" t="s">
        <v>75</v>
      </c>
    </row>
    <row r="2211" spans="1:10" ht="31.2">
      <c r="A2211" s="21">
        <v>5665308</v>
      </c>
      <c r="B2211" s="8" t="s">
        <v>254</v>
      </c>
      <c r="C2211" s="8" t="s">
        <v>254</v>
      </c>
      <c r="D2211" s="20" t="s">
        <v>3564</v>
      </c>
      <c r="E2211" s="12"/>
      <c r="F2211" s="22" t="s">
        <v>14</v>
      </c>
      <c r="G2211" s="12"/>
      <c r="H2211" s="12"/>
      <c r="I2211" s="25">
        <v>21</v>
      </c>
      <c r="J2211" s="14" t="s">
        <v>75</v>
      </c>
    </row>
    <row r="2212" spans="1:10" ht="31.2">
      <c r="A2212" s="8">
        <v>5665319</v>
      </c>
      <c r="B2212" s="8" t="s">
        <v>254</v>
      </c>
      <c r="C2212" s="8" t="s">
        <v>254</v>
      </c>
      <c r="D2212" s="45" t="str">
        <f>HYPERLINK("https://catalog.archives.gov/search?q=*:*&amp;f.ancestorNaIds=5665319&amp;sort=naIdSort%20asc","Oaths for License of Vessel Under 20 Tons (Ketchikan, Alaska), 1899 - 1936")</f>
        <v>Oaths for License of Vessel Under 20 Tons (Ketchikan, Alaska), 1899 - 1936</v>
      </c>
      <c r="E2212" s="12"/>
      <c r="F2212" s="12"/>
      <c r="G2212" s="26" t="str">
        <f t="shared" ref="G2212:G2218" si="100">HYPERLINK("https://familysearch.org/search/catalog/2835360","FamilySearch.org")</f>
        <v>FamilySearch.org</v>
      </c>
      <c r="H2212" s="12"/>
      <c r="I2212" s="8">
        <v>36</v>
      </c>
      <c r="J2212" s="7" t="s">
        <v>11</v>
      </c>
    </row>
    <row r="2213" spans="1:10" ht="31.2">
      <c r="A2213" s="8">
        <v>5665332</v>
      </c>
      <c r="B2213" s="8" t="s">
        <v>254</v>
      </c>
      <c r="C2213" s="8" t="s">
        <v>254</v>
      </c>
      <c r="D2213" s="45" t="str">
        <f>HYPERLINK("https://catalog.archives.gov/search?q=*:*&amp;f.ancestorNaIds=5665332&amp;sort=naIdSort%20asc","Oaths on Enrollment of Vessel (Ketchikan, Alaska), 1899 - 1934")</f>
        <v>Oaths on Enrollment of Vessel (Ketchikan, Alaska), 1899 - 1934</v>
      </c>
      <c r="E2213" s="12"/>
      <c r="F2213" s="12"/>
      <c r="G2213" s="26" t="str">
        <f t="shared" si="100"/>
        <v>FamilySearch.org</v>
      </c>
      <c r="H2213" s="12"/>
      <c r="I2213" s="8">
        <v>36</v>
      </c>
      <c r="J2213" s="7" t="s">
        <v>11</v>
      </c>
    </row>
    <row r="2214" spans="1:10" ht="46.8">
      <c r="A2214" s="8">
        <v>5667416</v>
      </c>
      <c r="B2214" s="8" t="s">
        <v>254</v>
      </c>
      <c r="C2214" s="8" t="s">
        <v>254</v>
      </c>
      <c r="D2214" s="45" t="str">
        <f>HYPERLINK("https://catalog.archives.gov/search?q=*:*&amp;f.ancestorNaIds=5667416&amp;sort=naIdSort%20asc","Oaths on Registry, License, or Enrollment and License of Vessels (Ketchikan, Alaska), 1945-1963")</f>
        <v>Oaths on Registry, License, or Enrollment and License of Vessels (Ketchikan, Alaska), 1945-1963</v>
      </c>
      <c r="E2214" s="12"/>
      <c r="F2214" s="12"/>
      <c r="G2214" s="26" t="str">
        <f t="shared" si="100"/>
        <v>FamilySearch.org</v>
      </c>
      <c r="H2214" s="12"/>
      <c r="I2214" s="8">
        <v>36</v>
      </c>
      <c r="J2214" s="7" t="s">
        <v>11</v>
      </c>
    </row>
    <row r="2215" spans="1:10" ht="31.2">
      <c r="A2215" s="8">
        <v>5674390</v>
      </c>
      <c r="B2215" s="8" t="s">
        <v>254</v>
      </c>
      <c r="C2215" s="8" t="s">
        <v>254</v>
      </c>
      <c r="D2215" s="45" t="str">
        <f>HYPERLINK("https://catalog.archives.gov/search?q=*:*&amp;f.ancestorNaIds=5674390&amp;sort=naIdSort%20asc","Master's Oaths on License of Merchant Vessel or Yacht (Ketchikan, Alaska), 1929-1938")</f>
        <v>Master's Oaths on License of Merchant Vessel or Yacht (Ketchikan, Alaska), 1929-1938</v>
      </c>
      <c r="E2215" s="12"/>
      <c r="F2215" s="12"/>
      <c r="G2215" s="26" t="str">
        <f t="shared" si="100"/>
        <v>FamilySearch.org</v>
      </c>
      <c r="H2215" s="12"/>
      <c r="I2215" s="8">
        <v>36</v>
      </c>
      <c r="J2215" s="7" t="s">
        <v>11</v>
      </c>
    </row>
    <row r="2216" spans="1:10" ht="31.2">
      <c r="A2216" s="8">
        <v>5674431</v>
      </c>
      <c r="B2216" s="8" t="s">
        <v>254</v>
      </c>
      <c r="C2216" s="8" t="s">
        <v>254</v>
      </c>
      <c r="D2216" s="45" t="str">
        <f>HYPERLINK("https://catalog.archives.gov/search?q=*:*&amp;f.ancestorNaIds=5674431&amp;sort=naIdSort%20asc","Master's Oaths on License of Enrolled Vessels (Ketchikan, Alaska), 1930-1940")</f>
        <v>Master's Oaths on License of Enrolled Vessels (Ketchikan, Alaska), 1930-1940</v>
      </c>
      <c r="E2216" s="12"/>
      <c r="F2216" s="12"/>
      <c r="G2216" s="26" t="str">
        <f t="shared" si="100"/>
        <v>FamilySearch.org</v>
      </c>
      <c r="H2216" s="12"/>
      <c r="I2216" s="8">
        <v>36</v>
      </c>
      <c r="J2216" s="7" t="s">
        <v>11</v>
      </c>
    </row>
    <row r="2217" spans="1:10" ht="31.2">
      <c r="A2217" s="8">
        <v>5674543</v>
      </c>
      <c r="B2217" s="8" t="s">
        <v>254</v>
      </c>
      <c r="C2217" s="8" t="s">
        <v>254</v>
      </c>
      <c r="D2217" s="45" t="str">
        <f>HYPERLINK("https://catalog.archives.gov/search?q=*:*&amp;f.ancestorNaIds=5674543&amp;sort=naIdSort%20asc","Oaths of New or Alternate Masters of Vessels (Ketchikan, Alaska), 1948 - 1982")</f>
        <v>Oaths of New or Alternate Masters of Vessels (Ketchikan, Alaska), 1948 - 1982</v>
      </c>
      <c r="E2217" s="12"/>
      <c r="F2217" s="12"/>
      <c r="G2217" s="26" t="str">
        <f t="shared" si="100"/>
        <v>FamilySearch.org</v>
      </c>
      <c r="H2217" s="12"/>
      <c r="I2217" s="8">
        <v>36</v>
      </c>
      <c r="J2217" s="7" t="s">
        <v>11</v>
      </c>
    </row>
    <row r="2218" spans="1:10" ht="31.2">
      <c r="A2218" s="8">
        <v>5674603</v>
      </c>
      <c r="B2218" s="8" t="s">
        <v>254</v>
      </c>
      <c r="C2218" s="8" t="s">
        <v>254</v>
      </c>
      <c r="D2218" s="45" t="str">
        <f>HYPERLINK("https://catalog.archives.gov/search?q=*:*&amp;f.ancestorNaIds=5674603&amp;sort=naIdSort%20asc","Oaths and Declarations (Ketchikan, Alaska), 1928 - 1963")</f>
        <v>Oaths and Declarations (Ketchikan, Alaska), 1928 - 1963</v>
      </c>
      <c r="E2218" s="12"/>
      <c r="F2218" s="12"/>
      <c r="G2218" s="26" t="str">
        <f t="shared" si="100"/>
        <v>FamilySearch.org</v>
      </c>
      <c r="H2218" s="12"/>
      <c r="I2218" s="8">
        <v>36</v>
      </c>
      <c r="J2218" s="7" t="s">
        <v>11</v>
      </c>
    </row>
    <row r="2219" spans="1:10" ht="31.2">
      <c r="A2219" s="21">
        <v>5674638</v>
      </c>
      <c r="B2219" s="8" t="s">
        <v>254</v>
      </c>
      <c r="C2219" s="8" t="s">
        <v>254</v>
      </c>
      <c r="D2219" s="20" t="s">
        <v>3565</v>
      </c>
      <c r="E2219" s="12"/>
      <c r="F2219" s="12"/>
      <c r="G2219" s="27" t="s">
        <v>42</v>
      </c>
      <c r="H2219" s="12"/>
      <c r="I2219" s="25">
        <v>21</v>
      </c>
      <c r="J2219" s="14" t="s">
        <v>75</v>
      </c>
    </row>
    <row r="2220" spans="1:10" ht="31.2">
      <c r="A2220" s="21">
        <v>5675481</v>
      </c>
      <c r="B2220" s="8" t="s">
        <v>254</v>
      </c>
      <c r="C2220" s="8" t="s">
        <v>254</v>
      </c>
      <c r="D2220" s="20" t="s">
        <v>3566</v>
      </c>
      <c r="E2220" s="12"/>
      <c r="F2220" s="22" t="s">
        <v>14</v>
      </c>
      <c r="G2220" s="12"/>
      <c r="H2220" s="12"/>
      <c r="I2220" s="25">
        <v>21</v>
      </c>
      <c r="J2220" s="14" t="s">
        <v>75</v>
      </c>
    </row>
    <row r="2221" spans="1:10" ht="46.8">
      <c r="A2221" s="21">
        <v>5675567</v>
      </c>
      <c r="B2221" s="8" t="s">
        <v>254</v>
      </c>
      <c r="C2221" s="8" t="s">
        <v>254</v>
      </c>
      <c r="D2221" s="20" t="s">
        <v>3567</v>
      </c>
      <c r="E2221" s="12"/>
      <c r="F2221" s="22" t="s">
        <v>14</v>
      </c>
      <c r="G2221" s="12"/>
      <c r="H2221" s="12"/>
      <c r="I2221" s="25">
        <v>21</v>
      </c>
      <c r="J2221" s="14" t="s">
        <v>75</v>
      </c>
    </row>
    <row r="2222" spans="1:10" ht="31.2">
      <c r="A2222" s="21">
        <v>5675842</v>
      </c>
      <c r="B2222" s="8" t="s">
        <v>254</v>
      </c>
      <c r="C2222" s="8" t="s">
        <v>254</v>
      </c>
      <c r="D2222" s="20" t="s">
        <v>3568</v>
      </c>
      <c r="E2222" s="12"/>
      <c r="F2222" s="22" t="s">
        <v>14</v>
      </c>
      <c r="G2222" s="12"/>
      <c r="H2222" s="12"/>
      <c r="I2222" s="25">
        <v>21</v>
      </c>
      <c r="J2222" s="14" t="s">
        <v>75</v>
      </c>
    </row>
    <row r="2223" spans="1:10" ht="31.2">
      <c r="A2223" s="8">
        <v>5677164</v>
      </c>
      <c r="B2223" s="8" t="s">
        <v>254</v>
      </c>
      <c r="C2223" s="8" t="s">
        <v>254</v>
      </c>
      <c r="D2223" s="30" t="s">
        <v>3569</v>
      </c>
      <c r="E2223" s="12"/>
      <c r="F2223" s="12"/>
      <c r="G2223" s="22" t="s">
        <v>42</v>
      </c>
      <c r="H2223" s="12"/>
      <c r="I2223" s="8">
        <v>58</v>
      </c>
      <c r="J2223" s="7" t="s">
        <v>75</v>
      </c>
    </row>
    <row r="2224" spans="1:10" ht="31.2">
      <c r="A2224" s="8">
        <v>5677167</v>
      </c>
      <c r="B2224" s="8" t="s">
        <v>254</v>
      </c>
      <c r="C2224" s="8" t="s">
        <v>254</v>
      </c>
      <c r="D2224" s="30" t="s">
        <v>3570</v>
      </c>
      <c r="E2224" s="12"/>
      <c r="F2224" s="12"/>
      <c r="G2224" s="22" t="s">
        <v>42</v>
      </c>
      <c r="H2224" s="12"/>
      <c r="I2224" s="8">
        <v>58</v>
      </c>
      <c r="J2224" s="7" t="s">
        <v>75</v>
      </c>
    </row>
    <row r="2225" spans="1:10" ht="31.2">
      <c r="A2225" s="8">
        <v>5677169</v>
      </c>
      <c r="B2225" s="8" t="s">
        <v>254</v>
      </c>
      <c r="C2225" s="8" t="s">
        <v>254</v>
      </c>
      <c r="D2225" s="30" t="s">
        <v>3571</v>
      </c>
      <c r="E2225" s="12"/>
      <c r="F2225" s="12"/>
      <c r="G2225" s="26" t="str">
        <f t="shared" ref="G2225:G2226" si="101">HYPERLINK("https://www.familysearch.org/wiki/en/Vermont_Taxation","FamilySearch.org")</f>
        <v>FamilySearch.org</v>
      </c>
      <c r="H2225" s="12"/>
      <c r="I2225" s="8">
        <v>58</v>
      </c>
      <c r="J2225" s="7" t="s">
        <v>75</v>
      </c>
    </row>
    <row r="2226" spans="1:10" ht="31.2">
      <c r="A2226" s="8">
        <v>5678662</v>
      </c>
      <c r="B2226" s="8" t="s">
        <v>254</v>
      </c>
      <c r="C2226" s="8" t="s">
        <v>254</v>
      </c>
      <c r="D2226" s="30" t="s">
        <v>3572</v>
      </c>
      <c r="E2226" s="12"/>
      <c r="F2226" s="12"/>
      <c r="G2226" s="26" t="str">
        <f t="shared" si="101"/>
        <v>FamilySearch.org</v>
      </c>
      <c r="H2226" s="12"/>
      <c r="I2226" s="8">
        <v>58</v>
      </c>
      <c r="J2226" s="7" t="s">
        <v>75</v>
      </c>
    </row>
    <row r="2227" spans="1:10" ht="46.8">
      <c r="A2227" s="8">
        <v>5678672</v>
      </c>
      <c r="B2227" s="8" t="s">
        <v>254</v>
      </c>
      <c r="C2227" s="8" t="s">
        <v>254</v>
      </c>
      <c r="D2227" s="45" t="str">
        <f>HYPERLINK("https://catalog.archives.gov/search?q=*:*&amp;f.ancestorNaIds=5678672&amp;sort=naIdSort%20asc","Master's Oaths of Registry and License of Enrolled Vessels (Wrangell, Alaska), 1930 - 1934")</f>
        <v>Master's Oaths of Registry and License of Enrolled Vessels (Wrangell, Alaska), 1930 - 1934</v>
      </c>
      <c r="E2227" s="12"/>
      <c r="F2227" s="12"/>
      <c r="G2227" s="26" t="str">
        <f>HYPERLINK("https://www.familysearch.org/search/catalog/2835362","FamilySearch.org")</f>
        <v>FamilySearch.org</v>
      </c>
      <c r="H2227" s="12"/>
      <c r="I2227" s="8">
        <v>36</v>
      </c>
      <c r="J2227" s="7" t="s">
        <v>17</v>
      </c>
    </row>
    <row r="2228" spans="1:10" ht="31.2">
      <c r="A2228" s="21">
        <v>5681064</v>
      </c>
      <c r="B2228" s="8" t="s">
        <v>254</v>
      </c>
      <c r="C2228" s="8" t="s">
        <v>254</v>
      </c>
      <c r="D2228" s="15" t="s">
        <v>3573</v>
      </c>
      <c r="E2228" s="12"/>
      <c r="F2228" s="22" t="s">
        <v>14</v>
      </c>
      <c r="G2228" s="27" t="str">
        <f>HYPERLINK("https://www.familysearch.org/search/catalog/2842840","FamilySearch.org")</f>
        <v>FamilySearch.org</v>
      </c>
      <c r="H2228" s="12"/>
      <c r="I2228" s="25">
        <v>49</v>
      </c>
      <c r="J2228" s="14" t="s">
        <v>11</v>
      </c>
    </row>
    <row r="2229" spans="1:10" ht="31.2">
      <c r="A2229" s="8">
        <v>5681399</v>
      </c>
      <c r="B2229" s="8" t="s">
        <v>254</v>
      </c>
      <c r="C2229" s="8" t="s">
        <v>254</v>
      </c>
      <c r="D2229" s="30" t="s">
        <v>3574</v>
      </c>
      <c r="E2229" s="12"/>
      <c r="F2229" s="12"/>
      <c r="G2229" s="22" t="s">
        <v>42</v>
      </c>
      <c r="H2229" s="12"/>
      <c r="I2229" s="8">
        <v>58</v>
      </c>
      <c r="J2229" s="7" t="s">
        <v>75</v>
      </c>
    </row>
    <row r="2230" spans="1:10" ht="31.2">
      <c r="A2230" s="21">
        <v>5682644</v>
      </c>
      <c r="B2230" s="8" t="s">
        <v>254</v>
      </c>
      <c r="C2230" s="8" t="s">
        <v>254</v>
      </c>
      <c r="D2230" s="20" t="s">
        <v>3575</v>
      </c>
      <c r="E2230" s="12"/>
      <c r="F2230" s="12"/>
      <c r="G2230" s="27" t="s">
        <v>42</v>
      </c>
      <c r="H2230" s="12"/>
      <c r="I2230" s="25">
        <v>21</v>
      </c>
      <c r="J2230" s="14" t="s">
        <v>75</v>
      </c>
    </row>
    <row r="2231" spans="1:10" ht="31.2">
      <c r="A2231" s="21">
        <v>5682646</v>
      </c>
      <c r="B2231" s="8" t="s">
        <v>254</v>
      </c>
      <c r="C2231" s="8" t="s">
        <v>254</v>
      </c>
      <c r="D2231" s="20" t="s">
        <v>3576</v>
      </c>
      <c r="E2231" s="12"/>
      <c r="F2231" s="12"/>
      <c r="G2231" s="27" t="s">
        <v>42</v>
      </c>
      <c r="H2231" s="12"/>
      <c r="I2231" s="25">
        <v>21</v>
      </c>
      <c r="J2231" s="14" t="s">
        <v>75</v>
      </c>
    </row>
    <row r="2232" spans="1:10" ht="31.2">
      <c r="A2232" s="8">
        <v>5682684</v>
      </c>
      <c r="B2232" s="8" t="s">
        <v>254</v>
      </c>
      <c r="C2232" s="8" t="s">
        <v>254</v>
      </c>
      <c r="D2232" s="30" t="s">
        <v>3577</v>
      </c>
      <c r="E2232" s="12"/>
      <c r="F2232" s="12"/>
      <c r="G2232" s="26" t="str">
        <f>HYPERLINK("https://www.familysearch.org/search/catalog/2829800","FamilySearch.org")</f>
        <v>FamilySearch.org</v>
      </c>
      <c r="H2232" s="12"/>
      <c r="I2232" s="8">
        <v>21</v>
      </c>
      <c r="J2232" s="7" t="s">
        <v>75</v>
      </c>
    </row>
    <row r="2233" spans="1:10" ht="46.8">
      <c r="A2233" s="8">
        <v>5682685</v>
      </c>
      <c r="B2233" s="8" t="s">
        <v>254</v>
      </c>
      <c r="C2233" s="8" t="s">
        <v>254</v>
      </c>
      <c r="D2233" s="30" t="s">
        <v>3578</v>
      </c>
      <c r="E2233" s="12"/>
      <c r="F2233" s="12"/>
      <c r="G2233" s="26" t="str">
        <f>HYPERLINK("https://www.familysearch.org/search/catalog/1876623","FamilySearch.org")</f>
        <v>FamilySearch.org</v>
      </c>
      <c r="H2233" s="12"/>
      <c r="I2233" s="8">
        <v>21</v>
      </c>
      <c r="J2233" s="7" t="s">
        <v>75</v>
      </c>
    </row>
    <row r="2234" spans="1:10" ht="46.8">
      <c r="A2234" s="8">
        <v>5682686</v>
      </c>
      <c r="B2234" s="8" t="s">
        <v>254</v>
      </c>
      <c r="C2234" s="8" t="s">
        <v>254</v>
      </c>
      <c r="D2234" s="30" t="s">
        <v>3579</v>
      </c>
      <c r="E2234" s="12"/>
      <c r="F2234" s="12"/>
      <c r="G2234" s="26" t="str">
        <f>HYPERLINK("https://www.familysearch.org/search/catalog/2140488","FamilySearch.org")</f>
        <v>FamilySearch.org</v>
      </c>
      <c r="H2234" s="12"/>
      <c r="I2234" s="8">
        <v>21</v>
      </c>
      <c r="J2234" s="7" t="s">
        <v>75</v>
      </c>
    </row>
    <row r="2235" spans="1:10" ht="46.8">
      <c r="A2235" s="8">
        <v>5682687</v>
      </c>
      <c r="B2235" s="8" t="s">
        <v>254</v>
      </c>
      <c r="C2235" s="8" t="s">
        <v>254</v>
      </c>
      <c r="D2235" s="30" t="s">
        <v>3580</v>
      </c>
      <c r="E2235" s="12"/>
      <c r="F2235" s="12"/>
      <c r="G2235" s="26" t="str">
        <f>HYPERLINK(" https://www.familysearch.org/search/catalog/1876624","FamilySearch.org")</f>
        <v>FamilySearch.org</v>
      </c>
      <c r="H2235" s="12"/>
      <c r="I2235" s="8">
        <v>21</v>
      </c>
      <c r="J2235" s="7" t="s">
        <v>75</v>
      </c>
    </row>
    <row r="2236" spans="1:10" ht="46.8">
      <c r="A2236" s="8">
        <v>5682688</v>
      </c>
      <c r="B2236" s="8" t="s">
        <v>254</v>
      </c>
      <c r="C2236" s="8" t="s">
        <v>254</v>
      </c>
      <c r="D2236" s="30" t="s">
        <v>3581</v>
      </c>
      <c r="E2236" s="12"/>
      <c r="F2236" s="12"/>
      <c r="G2236" s="26" t="str">
        <f>HYPERLINK("https://www.familysearch.org/search/catalog/2090118","FamilySearch.org")</f>
        <v>FamilySearch.org</v>
      </c>
      <c r="H2236" s="12"/>
      <c r="I2236" s="8">
        <v>21</v>
      </c>
      <c r="J2236" s="7" t="s">
        <v>75</v>
      </c>
    </row>
    <row r="2237" spans="1:10" ht="46.8">
      <c r="A2237" s="21">
        <v>5686503</v>
      </c>
      <c r="B2237" s="8" t="s">
        <v>254</v>
      </c>
      <c r="C2237" s="8" t="s">
        <v>254</v>
      </c>
      <c r="D2237" s="20" t="s">
        <v>3582</v>
      </c>
      <c r="E2237" s="12"/>
      <c r="F2237" s="22" t="s">
        <v>14</v>
      </c>
      <c r="G2237" s="12"/>
      <c r="H2237" s="12"/>
      <c r="I2237" s="25">
        <v>21</v>
      </c>
      <c r="J2237" s="14" t="s">
        <v>75</v>
      </c>
    </row>
    <row r="2238" spans="1:10" ht="31.2">
      <c r="A2238" s="21">
        <v>5687052</v>
      </c>
      <c r="B2238" s="8" t="s">
        <v>254</v>
      </c>
      <c r="C2238" s="8" t="s">
        <v>254</v>
      </c>
      <c r="D2238" s="20" t="s">
        <v>3583</v>
      </c>
      <c r="E2238" s="12"/>
      <c r="F2238" s="12"/>
      <c r="G2238" s="27" t="s">
        <v>42</v>
      </c>
      <c r="H2238" s="12"/>
      <c r="I2238" s="25">
        <v>21</v>
      </c>
      <c r="J2238" s="14" t="s">
        <v>75</v>
      </c>
    </row>
    <row r="2239" spans="1:10" ht="46.8">
      <c r="A2239" s="8">
        <v>5687057</v>
      </c>
      <c r="B2239" s="8" t="s">
        <v>254</v>
      </c>
      <c r="C2239" s="8" t="s">
        <v>254</v>
      </c>
      <c r="D2239" s="45" t="s">
        <v>3584</v>
      </c>
      <c r="E2239" s="12"/>
      <c r="F2239" s="12"/>
      <c r="G2239" s="26" t="str">
        <f>HYPERLINK("https://www.familysearch.org/search/catalog/2179221","FamilySearch.org")</f>
        <v>FamilySearch.org</v>
      </c>
      <c r="H2239" s="12"/>
      <c r="I2239" s="8">
        <v>21</v>
      </c>
      <c r="J2239" s="7" t="s">
        <v>17</v>
      </c>
    </row>
    <row r="2240" spans="1:10" ht="31.2">
      <c r="A2240" s="8">
        <v>5688464</v>
      </c>
      <c r="B2240" s="8" t="s">
        <v>254</v>
      </c>
      <c r="C2240" s="8" t="s">
        <v>254</v>
      </c>
      <c r="D2240" s="30" t="s">
        <v>3585</v>
      </c>
      <c r="E2240" s="12"/>
      <c r="F2240" s="12"/>
      <c r="G2240" s="22" t="s">
        <v>42</v>
      </c>
      <c r="H2240" s="12"/>
      <c r="I2240" s="8">
        <v>58</v>
      </c>
      <c r="J2240" s="7" t="s">
        <v>75</v>
      </c>
    </row>
    <row r="2241" spans="1:10" ht="31.2">
      <c r="A2241" s="8">
        <v>5700802</v>
      </c>
      <c r="B2241" s="8" t="s">
        <v>254</v>
      </c>
      <c r="C2241" s="8" t="s">
        <v>254</v>
      </c>
      <c r="D2241" s="45" t="s">
        <v>3586</v>
      </c>
      <c r="E2241" s="12"/>
      <c r="F2241" s="12"/>
      <c r="G2241" s="26" t="str">
        <f>HYPERLINK("https://www.familysearch.org/search/catalog/370037","FamilySearch.org")</f>
        <v>FamilySearch.org</v>
      </c>
      <c r="H2241" s="12"/>
      <c r="I2241" s="8">
        <v>21</v>
      </c>
      <c r="J2241" s="7" t="s">
        <v>17</v>
      </c>
    </row>
    <row r="2242" spans="1:10" ht="31.2">
      <c r="A2242" s="8">
        <v>5700982</v>
      </c>
      <c r="B2242" s="8" t="s">
        <v>254</v>
      </c>
      <c r="C2242" s="8" t="s">
        <v>254</v>
      </c>
      <c r="D2242" s="30" t="s">
        <v>3587</v>
      </c>
      <c r="E2242" s="12"/>
      <c r="F2242" s="12"/>
      <c r="G2242" s="26" t="str">
        <f>HYPERLINK("https://www.familysearch.org/search/catalog/2818909","FamilySearch.org")</f>
        <v>FamilySearch.org</v>
      </c>
      <c r="H2242" s="12"/>
      <c r="I2242" s="8">
        <v>21</v>
      </c>
      <c r="J2242" s="7" t="s">
        <v>75</v>
      </c>
    </row>
    <row r="2243" spans="1:10" ht="31.2">
      <c r="A2243" s="8">
        <v>5710001</v>
      </c>
      <c r="B2243" s="8" t="s">
        <v>254</v>
      </c>
      <c r="C2243" s="8" t="s">
        <v>254</v>
      </c>
      <c r="D2243" s="45" t="s">
        <v>3588</v>
      </c>
      <c r="E2243" s="12"/>
      <c r="F2243" s="12"/>
      <c r="G2243" s="26" t="str">
        <f>HYPERLINK("https://www.familysearch.org/search/catalog/3023257","FamilySearch.org")</f>
        <v>FamilySearch.org</v>
      </c>
      <c r="H2243" s="12"/>
      <c r="I2243" s="8">
        <v>21</v>
      </c>
      <c r="J2243" s="7" t="s">
        <v>17</v>
      </c>
    </row>
    <row r="2244" spans="1:10" ht="46.8">
      <c r="A2244" s="21">
        <v>5710206</v>
      </c>
      <c r="B2244" s="8" t="s">
        <v>254</v>
      </c>
      <c r="C2244" s="8" t="s">
        <v>254</v>
      </c>
      <c r="D2244" s="28" t="s">
        <v>3589</v>
      </c>
      <c r="E2244" s="12"/>
      <c r="F2244" s="22" t="s">
        <v>14</v>
      </c>
      <c r="G2244" s="12"/>
      <c r="H2244" s="12"/>
      <c r="I2244" s="25">
        <v>21</v>
      </c>
      <c r="J2244" s="14" t="s">
        <v>11</v>
      </c>
    </row>
    <row r="2245" spans="1:10" ht="31.2">
      <c r="A2245" s="8">
        <v>5713882</v>
      </c>
      <c r="B2245" s="8" t="s">
        <v>254</v>
      </c>
      <c r="C2245" s="8" t="s">
        <v>254</v>
      </c>
      <c r="D2245" s="45" t="str">
        <f>HYPERLINK("https://catalog.archives.gov/search?q=*:*&amp;f.ancestorNaIds=5713882&amp;sort=naIdSort%20asc","Excise Tax Assessment Lists, Connecticut (Collection District 1, Hartford), 1867-1874")</f>
        <v>Excise Tax Assessment Lists, Connecticut (Collection District 1, Hartford), 1867-1874</v>
      </c>
      <c r="E2245" s="12"/>
      <c r="F2245" s="12"/>
      <c r="G2245" s="26" t="str">
        <f>HYPERLINK("https://www.familysearch.org/wiki/en/Connecticut_Taxation","FamilySearch.org")</f>
        <v>FamilySearch.org</v>
      </c>
      <c r="H2245" s="12"/>
      <c r="I2245" s="8">
        <v>58</v>
      </c>
      <c r="J2245" s="7" t="s">
        <v>11</v>
      </c>
    </row>
    <row r="2246" spans="1:10" ht="31.2">
      <c r="A2246" s="8">
        <v>5714088</v>
      </c>
      <c r="B2246" s="8" t="s">
        <v>254</v>
      </c>
      <c r="C2246" s="8" t="s">
        <v>254</v>
      </c>
      <c r="D2246" s="30" t="s">
        <v>3590</v>
      </c>
      <c r="E2246" s="12"/>
      <c r="F2246" s="12"/>
      <c r="G2246" s="22" t="s">
        <v>42</v>
      </c>
      <c r="H2246" s="12"/>
      <c r="I2246" s="8">
        <v>58</v>
      </c>
      <c r="J2246" s="7" t="s">
        <v>75</v>
      </c>
    </row>
    <row r="2247" spans="1:10" ht="31.2">
      <c r="A2247" s="8">
        <v>5714092</v>
      </c>
      <c r="B2247" s="8" t="s">
        <v>254</v>
      </c>
      <c r="C2247" s="8" t="s">
        <v>254</v>
      </c>
      <c r="D2247" s="30" t="s">
        <v>3591</v>
      </c>
      <c r="E2247" s="12"/>
      <c r="F2247" s="12"/>
      <c r="G2247" s="22" t="s">
        <v>42</v>
      </c>
      <c r="H2247" s="12"/>
      <c r="I2247" s="8">
        <v>58</v>
      </c>
      <c r="J2247" s="7" t="s">
        <v>75</v>
      </c>
    </row>
    <row r="2248" spans="1:10" ht="31.2">
      <c r="A2248" s="8">
        <v>5716530</v>
      </c>
      <c r="B2248" s="8" t="s">
        <v>254</v>
      </c>
      <c r="C2248" s="8" t="s">
        <v>254</v>
      </c>
      <c r="D2248" s="30" t="s">
        <v>3592</v>
      </c>
      <c r="E2248" s="12"/>
      <c r="F2248" s="12"/>
      <c r="G2248" s="22" t="s">
        <v>42</v>
      </c>
      <c r="H2248" s="12"/>
      <c r="I2248" s="8">
        <v>58</v>
      </c>
      <c r="J2248" s="7" t="s">
        <v>75</v>
      </c>
    </row>
    <row r="2249" spans="1:10" ht="46.8">
      <c r="A2249" s="8">
        <v>5716574</v>
      </c>
      <c r="B2249" s="8" t="s">
        <v>254</v>
      </c>
      <c r="C2249" s="8" t="s">
        <v>254</v>
      </c>
      <c r="D2249" s="30" t="s">
        <v>3593</v>
      </c>
      <c r="E2249" s="12"/>
      <c r="F2249" s="12"/>
      <c r="G2249" s="26" t="str">
        <f>HYPERLINK("https://www.familysearch.org/search/catalog/3023257","FamilySearch.org")</f>
        <v>FamilySearch.org</v>
      </c>
      <c r="H2249" s="12"/>
      <c r="I2249" s="8">
        <v>21</v>
      </c>
      <c r="J2249" s="7" t="s">
        <v>75</v>
      </c>
    </row>
    <row r="2250" spans="1:10" ht="31.2">
      <c r="A2250" s="8">
        <v>5716627</v>
      </c>
      <c r="B2250" s="8" t="s">
        <v>254</v>
      </c>
      <c r="C2250" s="8" t="s">
        <v>254</v>
      </c>
      <c r="D2250" s="30" t="s">
        <v>3594</v>
      </c>
      <c r="E2250" s="12"/>
      <c r="F2250" s="12"/>
      <c r="G2250" s="22" t="s">
        <v>42</v>
      </c>
      <c r="H2250" s="12"/>
      <c r="I2250" s="8">
        <v>58</v>
      </c>
      <c r="J2250" s="7" t="s">
        <v>75</v>
      </c>
    </row>
    <row r="2251" spans="1:10" ht="46.8">
      <c r="A2251" s="8">
        <v>5716656</v>
      </c>
      <c r="B2251" s="8" t="s">
        <v>254</v>
      </c>
      <c r="C2251" s="8" t="s">
        <v>254</v>
      </c>
      <c r="D2251" s="28" t="s">
        <v>3595</v>
      </c>
      <c r="E2251" s="12"/>
      <c r="F2251" s="12"/>
      <c r="G2251" s="26" t="str">
        <f>HYPERLINK("https://www.familysearch.org/search/catalog/1876623","FamilySearch.org")</f>
        <v>FamilySearch.org</v>
      </c>
      <c r="H2251" s="12"/>
      <c r="I2251" s="8">
        <v>21</v>
      </c>
      <c r="J2251" s="7" t="s">
        <v>17</v>
      </c>
    </row>
    <row r="2252" spans="1:10" ht="46.8">
      <c r="A2252" s="8">
        <v>5716660</v>
      </c>
      <c r="B2252" s="8" t="s">
        <v>254</v>
      </c>
      <c r="C2252" s="8" t="s">
        <v>254</v>
      </c>
      <c r="D2252" s="30" t="s">
        <v>3596</v>
      </c>
      <c r="E2252" s="12"/>
      <c r="F2252" s="12"/>
      <c r="G2252" s="26" t="str">
        <f>HYPERLINK("https://www.familysearch.org/search/catalog/2140488","FamilySearch.org")</f>
        <v>FamilySearch.org</v>
      </c>
      <c r="H2252" s="12"/>
      <c r="I2252" s="8">
        <v>21</v>
      </c>
      <c r="J2252" s="7" t="s">
        <v>75</v>
      </c>
    </row>
    <row r="2253" spans="1:10" ht="31.2">
      <c r="A2253" s="8">
        <v>5716661</v>
      </c>
      <c r="B2253" s="8" t="s">
        <v>254</v>
      </c>
      <c r="C2253" s="8" t="s">
        <v>254</v>
      </c>
      <c r="D2253" s="30" t="s">
        <v>3597</v>
      </c>
      <c r="E2253" s="12"/>
      <c r="F2253" s="12"/>
      <c r="G2253" s="26" t="str">
        <f>HYPERLINK("https://www.familysearch.org/search/catalog/2829800","FamilySearch.org")</f>
        <v>FamilySearch.org</v>
      </c>
      <c r="H2253" s="12"/>
      <c r="I2253" s="8">
        <v>21</v>
      </c>
      <c r="J2253" s="7" t="s">
        <v>75</v>
      </c>
    </row>
    <row r="2254" spans="1:10" ht="46.8">
      <c r="A2254" s="8">
        <v>5716672</v>
      </c>
      <c r="B2254" s="8" t="s">
        <v>254</v>
      </c>
      <c r="C2254" s="8" t="s">
        <v>254</v>
      </c>
      <c r="D2254" s="30" t="s">
        <v>3598</v>
      </c>
      <c r="E2254" s="12"/>
      <c r="F2254" s="12"/>
      <c r="G2254" s="26" t="str">
        <f>HYPERLINK("https://www.familysearch.org/search/catalog/1876624","FamilySearch.org")</f>
        <v>FamilySearch.org</v>
      </c>
      <c r="H2254" s="12"/>
      <c r="I2254" s="8">
        <v>21</v>
      </c>
      <c r="J2254" s="7" t="s">
        <v>75</v>
      </c>
    </row>
    <row r="2255" spans="1:10" ht="31.2">
      <c r="A2255" s="8">
        <v>5716680</v>
      </c>
      <c r="B2255" s="8" t="s">
        <v>254</v>
      </c>
      <c r="C2255" s="8" t="s">
        <v>254</v>
      </c>
      <c r="D2255" s="45" t="s">
        <v>3599</v>
      </c>
      <c r="E2255" s="12"/>
      <c r="F2255" s="12"/>
      <c r="G2255" s="26" t="str">
        <f>HYPERLINK("https://www.familysearch.org/search/catalog/2829800","FamilySearch.org")</f>
        <v>FamilySearch.org</v>
      </c>
      <c r="H2255" s="12"/>
      <c r="I2255" s="8">
        <v>21</v>
      </c>
      <c r="J2255" s="7" t="s">
        <v>11</v>
      </c>
    </row>
    <row r="2256" spans="1:10" ht="31.2">
      <c r="A2256" s="8">
        <v>5717114</v>
      </c>
      <c r="B2256" s="8" t="s">
        <v>254</v>
      </c>
      <c r="C2256" s="8" t="s">
        <v>254</v>
      </c>
      <c r="D2256" s="30" t="s">
        <v>3600</v>
      </c>
      <c r="E2256" s="12"/>
      <c r="F2256" s="12"/>
      <c r="G2256" s="22" t="s">
        <v>42</v>
      </c>
      <c r="H2256" s="12"/>
      <c r="I2256" s="8">
        <v>58</v>
      </c>
      <c r="J2256" s="7" t="s">
        <v>75</v>
      </c>
    </row>
    <row r="2257" spans="1:10" ht="31.2">
      <c r="A2257" s="8">
        <v>5717116</v>
      </c>
      <c r="B2257" s="8" t="s">
        <v>254</v>
      </c>
      <c r="C2257" s="8" t="s">
        <v>254</v>
      </c>
      <c r="D2257" s="30" t="s">
        <v>3601</v>
      </c>
      <c r="E2257" s="12"/>
      <c r="F2257" s="12"/>
      <c r="G2257" s="22" t="s">
        <v>42</v>
      </c>
      <c r="H2257" s="12"/>
      <c r="I2257" s="8">
        <v>58</v>
      </c>
      <c r="J2257" s="7" t="s">
        <v>75</v>
      </c>
    </row>
    <row r="2258" spans="1:10" ht="46.8">
      <c r="A2258" s="8">
        <v>5717120</v>
      </c>
      <c r="B2258" s="8" t="s">
        <v>254</v>
      </c>
      <c r="C2258" s="8" t="s">
        <v>254</v>
      </c>
      <c r="D2258" s="30" t="s">
        <v>3602</v>
      </c>
      <c r="E2258" s="12"/>
      <c r="F2258" s="12"/>
      <c r="G2258" s="22" t="s">
        <v>42</v>
      </c>
      <c r="H2258" s="12"/>
      <c r="I2258" s="8">
        <v>58</v>
      </c>
      <c r="J2258" s="7" t="s">
        <v>75</v>
      </c>
    </row>
    <row r="2259" spans="1:10" ht="31.2">
      <c r="A2259" s="8">
        <v>5717122</v>
      </c>
      <c r="B2259" s="8" t="s">
        <v>254</v>
      </c>
      <c r="C2259" s="8" t="s">
        <v>254</v>
      </c>
      <c r="D2259" s="30" t="s">
        <v>3603</v>
      </c>
      <c r="E2259" s="12"/>
      <c r="F2259" s="12"/>
      <c r="G2259" s="22" t="s">
        <v>42</v>
      </c>
      <c r="H2259" s="12"/>
      <c r="I2259" s="8">
        <v>58</v>
      </c>
      <c r="J2259" s="7" t="s">
        <v>75</v>
      </c>
    </row>
    <row r="2260" spans="1:10" ht="31.2">
      <c r="A2260" s="8">
        <v>5717212</v>
      </c>
      <c r="B2260" s="8" t="s">
        <v>254</v>
      </c>
      <c r="C2260" s="8" t="s">
        <v>254</v>
      </c>
      <c r="D2260" s="15" t="s">
        <v>3604</v>
      </c>
      <c r="E2260" s="12"/>
      <c r="F2260" s="12"/>
      <c r="G2260" s="26" t="str">
        <f>HYPERLINK("https://www.familysearch.org/search/catalog/2819008","FamilySearch.org")</f>
        <v>FamilySearch.org</v>
      </c>
      <c r="H2260" s="12"/>
      <c r="I2260" s="8">
        <v>36</v>
      </c>
      <c r="J2260" s="7" t="s">
        <v>11</v>
      </c>
    </row>
    <row r="2261" spans="1:10" ht="46.8">
      <c r="A2261" s="8">
        <v>5717252</v>
      </c>
      <c r="B2261" s="8" t="s">
        <v>254</v>
      </c>
      <c r="C2261" s="8" t="s">
        <v>254</v>
      </c>
      <c r="D2261" s="28" t="s">
        <v>3605</v>
      </c>
      <c r="E2261" s="12"/>
      <c r="F2261" s="12"/>
      <c r="G2261" s="26" t="str">
        <f>HYPERLINK("https://www.familysearch.org/search/catalog/1876623","FamilySearch.org")</f>
        <v>FamilySearch.org</v>
      </c>
      <c r="H2261" s="12"/>
      <c r="I2261" s="8">
        <v>21</v>
      </c>
      <c r="J2261" s="7" t="s">
        <v>11</v>
      </c>
    </row>
    <row r="2262" spans="1:10" ht="46.8">
      <c r="A2262" s="21">
        <v>5720093</v>
      </c>
      <c r="B2262" s="8" t="s">
        <v>254</v>
      </c>
      <c r="C2262" s="8" t="s">
        <v>254</v>
      </c>
      <c r="D2262" s="20" t="s">
        <v>3606</v>
      </c>
      <c r="E2262" s="12"/>
      <c r="F2262" s="22" t="s">
        <v>14</v>
      </c>
      <c r="G2262" s="12"/>
      <c r="H2262" s="12"/>
      <c r="I2262" s="25">
        <v>21</v>
      </c>
      <c r="J2262" s="14" t="s">
        <v>75</v>
      </c>
    </row>
    <row r="2263" spans="1:10" ht="46.8">
      <c r="A2263" s="8">
        <v>5720620</v>
      </c>
      <c r="B2263" s="8" t="s">
        <v>254</v>
      </c>
      <c r="C2263" s="8" t="s">
        <v>254</v>
      </c>
      <c r="D2263" s="28" t="s">
        <v>3607</v>
      </c>
      <c r="E2263" s="12"/>
      <c r="F2263" s="12"/>
      <c r="G2263" s="26" t="str">
        <f t="shared" ref="G2263:G2264" si="102">HYPERLINK("https://www.familysearch.org/search/catalog/2179221","FamilySearch.org")</f>
        <v>FamilySearch.org</v>
      </c>
      <c r="H2263" s="12"/>
      <c r="I2263" s="8">
        <v>21</v>
      </c>
      <c r="J2263" s="7" t="s">
        <v>17</v>
      </c>
    </row>
    <row r="2264" spans="1:10" ht="31.2">
      <c r="A2264" s="8">
        <v>5720621</v>
      </c>
      <c r="B2264" s="8" t="s">
        <v>254</v>
      </c>
      <c r="C2264" s="8" t="s">
        <v>254</v>
      </c>
      <c r="D2264" s="45" t="s">
        <v>3608</v>
      </c>
      <c r="E2264" s="12"/>
      <c r="F2264" s="12"/>
      <c r="G2264" s="26" t="str">
        <f t="shared" si="102"/>
        <v>FamilySearch.org</v>
      </c>
      <c r="H2264" s="12"/>
      <c r="I2264" s="8">
        <v>21</v>
      </c>
      <c r="J2264" s="7" t="s">
        <v>17</v>
      </c>
    </row>
    <row r="2265" spans="1:10" ht="31.2">
      <c r="A2265" s="29">
        <v>5721275</v>
      </c>
      <c r="B2265" s="8" t="s">
        <v>254</v>
      </c>
      <c r="C2265" s="8" t="s">
        <v>254</v>
      </c>
      <c r="D2265" s="15" t="s">
        <v>3609</v>
      </c>
      <c r="E2265" s="27" t="s">
        <v>222</v>
      </c>
      <c r="F2265" s="27" t="str">
        <f>HYPERLINK("https://search.ancestryinstitution.com/search/db.aspx?dbid=2238","Ancestry.com")</f>
        <v>Ancestry.com</v>
      </c>
      <c r="G2265" s="12"/>
      <c r="H2265" s="12"/>
      <c r="I2265" s="25">
        <v>147</v>
      </c>
      <c r="J2265" s="14" t="s">
        <v>11</v>
      </c>
    </row>
    <row r="2266" spans="1:10" ht="31.2">
      <c r="A2266" s="8">
        <v>5722999</v>
      </c>
      <c r="B2266" s="8" t="s">
        <v>254</v>
      </c>
      <c r="C2266" s="8" t="s">
        <v>254</v>
      </c>
      <c r="D2266" s="15" t="s">
        <v>3610</v>
      </c>
      <c r="E2266" s="12"/>
      <c r="F2266" s="12"/>
      <c r="G2266" s="26" t="str">
        <f>HYPERLINK("https://www.familysearch.org/search/catalog/2819010","FamilySearch.org")</f>
        <v>FamilySearch.org</v>
      </c>
      <c r="H2266" s="12"/>
      <c r="I2266" s="8">
        <v>36</v>
      </c>
      <c r="J2266" s="7" t="s">
        <v>11</v>
      </c>
    </row>
    <row r="2267" spans="1:10" ht="31.2">
      <c r="A2267" s="21">
        <v>5725732</v>
      </c>
      <c r="B2267" s="8" t="s">
        <v>254</v>
      </c>
      <c r="C2267" s="8" t="s">
        <v>254</v>
      </c>
      <c r="D2267" s="15" t="s">
        <v>3611</v>
      </c>
      <c r="E2267" s="12"/>
      <c r="F2267" s="22" t="s">
        <v>14</v>
      </c>
      <c r="G2267" s="27" t="str">
        <f>HYPERLINK("https://www.familysearch.org/search/catalog/2510834","FamilySearch.org")</f>
        <v>FamilySearch.org</v>
      </c>
      <c r="H2267" s="12"/>
      <c r="I2267" s="25">
        <v>49</v>
      </c>
      <c r="J2267" s="14" t="s">
        <v>11</v>
      </c>
    </row>
    <row r="2268" spans="1:10" ht="31.2">
      <c r="A2268" s="21">
        <v>5725738</v>
      </c>
      <c r="B2268" s="8" t="s">
        <v>254</v>
      </c>
      <c r="C2268" s="8" t="s">
        <v>254</v>
      </c>
      <c r="D2268" s="15" t="s">
        <v>3612</v>
      </c>
      <c r="E2268" s="12"/>
      <c r="F2268" s="22" t="s">
        <v>14</v>
      </c>
      <c r="G2268" s="27" t="str">
        <f>HYPERLINK("https://www.familysearch.org/search/catalog/2510837","FamilySearch.org")</f>
        <v>FamilySearch.org</v>
      </c>
      <c r="H2268" s="12"/>
      <c r="I2268" s="25">
        <v>49</v>
      </c>
      <c r="J2268" s="14" t="s">
        <v>11</v>
      </c>
    </row>
    <row r="2269" spans="1:10" ht="31.2">
      <c r="A2269" s="21">
        <v>5725774</v>
      </c>
      <c r="B2269" s="8" t="s">
        <v>254</v>
      </c>
      <c r="C2269" s="8" t="s">
        <v>254</v>
      </c>
      <c r="D2269" s="15" t="s">
        <v>3613</v>
      </c>
      <c r="E2269" s="12"/>
      <c r="F2269" s="22" t="s">
        <v>14</v>
      </c>
      <c r="G2269" s="27" t="str">
        <f>HYPERLINK("https://www.familysearch.org/search/catalog/2510836","FamilySearch.org")</f>
        <v>FamilySearch.org</v>
      </c>
      <c r="H2269" s="12"/>
      <c r="I2269" s="25">
        <v>49</v>
      </c>
      <c r="J2269" s="14" t="s">
        <v>11</v>
      </c>
    </row>
    <row r="2270" spans="1:10" ht="31.2">
      <c r="A2270" s="21">
        <v>5725780</v>
      </c>
      <c r="B2270" s="8" t="s">
        <v>254</v>
      </c>
      <c r="C2270" s="8" t="s">
        <v>254</v>
      </c>
      <c r="D2270" s="15" t="s">
        <v>3614</v>
      </c>
      <c r="E2270" s="12"/>
      <c r="F2270" s="22" t="s">
        <v>14</v>
      </c>
      <c r="G2270" s="27" t="str">
        <f>HYPERLINK("https://www.familysearch.org/search/catalog/2510837","FamilySearch.org")</f>
        <v>FamilySearch.org</v>
      </c>
      <c r="H2270" s="12"/>
      <c r="I2270" s="25">
        <v>49</v>
      </c>
      <c r="J2270" s="14" t="s">
        <v>11</v>
      </c>
    </row>
    <row r="2271" spans="1:10" ht="46.8">
      <c r="A2271" s="21">
        <v>5725823</v>
      </c>
      <c r="B2271" s="8" t="s">
        <v>254</v>
      </c>
      <c r="C2271" s="8" t="s">
        <v>254</v>
      </c>
      <c r="D2271" s="15" t="s">
        <v>3615</v>
      </c>
      <c r="E2271" s="12"/>
      <c r="F2271" s="22" t="s">
        <v>14</v>
      </c>
      <c r="G2271" s="81" t="s">
        <v>42</v>
      </c>
      <c r="H2271" s="12"/>
      <c r="I2271" s="25">
        <v>49</v>
      </c>
      <c r="J2271" s="14" t="s">
        <v>11</v>
      </c>
    </row>
    <row r="2272" spans="1:10" ht="46.8">
      <c r="A2272" s="8">
        <v>5730881</v>
      </c>
      <c r="B2272" s="8" t="s">
        <v>254</v>
      </c>
      <c r="C2272" s="8" t="s">
        <v>254</v>
      </c>
      <c r="D2272" s="28" t="s">
        <v>3616</v>
      </c>
      <c r="E2272" s="12"/>
      <c r="F2272" s="12"/>
      <c r="G2272" s="26" t="str">
        <f>HYPERLINK("https://www.familysearch.org/search/catalog/2835365","FamilySearch.org")</f>
        <v>FamilySearch.org</v>
      </c>
      <c r="H2272" s="12"/>
      <c r="I2272" s="8">
        <v>22</v>
      </c>
      <c r="J2272" s="7" t="s">
        <v>11</v>
      </c>
    </row>
    <row r="2273" spans="1:10" ht="46.8">
      <c r="A2273" s="8">
        <v>5730881</v>
      </c>
      <c r="B2273" s="8" t="s">
        <v>254</v>
      </c>
      <c r="C2273" s="8" t="s">
        <v>254</v>
      </c>
      <c r="D2273" s="28" t="s">
        <v>3617</v>
      </c>
      <c r="E2273" s="12"/>
      <c r="F2273" s="12"/>
      <c r="G2273" s="26" t="str">
        <f>HYPERLINK("https://www.familysearch.org/search/catalog/2835364","FamilySearch.org")</f>
        <v>FamilySearch.org</v>
      </c>
      <c r="H2273" s="12"/>
      <c r="I2273" s="8">
        <v>22</v>
      </c>
      <c r="J2273" s="7" t="s">
        <v>11</v>
      </c>
    </row>
    <row r="2274" spans="1:10" ht="46.8">
      <c r="A2274" s="8">
        <v>5742972</v>
      </c>
      <c r="B2274" s="8" t="s">
        <v>254</v>
      </c>
      <c r="C2274" s="8" t="s">
        <v>254</v>
      </c>
      <c r="D2274" s="30" t="s">
        <v>3618</v>
      </c>
      <c r="E2274" s="12"/>
      <c r="F2274" s="12"/>
      <c r="G2274" s="26" t="str">
        <f>HYPERLINK("https://www.familysearch.org/search/catalog/2820777","FamilySearch.org")</f>
        <v>FamilySearch.org</v>
      </c>
      <c r="H2274" s="12"/>
      <c r="I2274" s="8">
        <v>21</v>
      </c>
      <c r="J2274" s="7" t="s">
        <v>75</v>
      </c>
    </row>
    <row r="2275" spans="1:10" ht="31.2">
      <c r="A2275" s="29">
        <v>5752907</v>
      </c>
      <c r="B2275" s="8" t="s">
        <v>254</v>
      </c>
      <c r="C2275" s="8" t="s">
        <v>254</v>
      </c>
      <c r="D2275" s="28" t="s">
        <v>3619</v>
      </c>
      <c r="E2275" s="27" t="s">
        <v>222</v>
      </c>
      <c r="F2275" s="27" t="str">
        <f>HYPERLINK("https://search.ancestryinstitution.com/search/db.aspx?dbid=2238","Ancestry.com")</f>
        <v>Ancestry.com</v>
      </c>
      <c r="G2275" s="12"/>
      <c r="H2275" s="12"/>
      <c r="I2275" s="25">
        <v>147</v>
      </c>
      <c r="J2275" s="14" t="s">
        <v>11</v>
      </c>
    </row>
    <row r="2276" spans="1:10" ht="31.2">
      <c r="A2276" s="8">
        <v>5757091</v>
      </c>
      <c r="B2276" s="8" t="s">
        <v>254</v>
      </c>
      <c r="C2276" s="8" t="s">
        <v>254</v>
      </c>
      <c r="D2276" s="15" t="s">
        <v>3620</v>
      </c>
      <c r="E2276" s="12"/>
      <c r="F2276" s="12"/>
      <c r="G2276" s="26" t="str">
        <f>HYPERLINK("https://www.familysearch.org/search/catalog/2819008","FamilySearch.org")</f>
        <v>FamilySearch.org</v>
      </c>
      <c r="H2276" s="12"/>
      <c r="I2276" s="8">
        <v>36</v>
      </c>
      <c r="J2276" s="7" t="s">
        <v>11</v>
      </c>
    </row>
    <row r="2277" spans="1:10" ht="31.2">
      <c r="A2277" s="21">
        <v>5821836</v>
      </c>
      <c r="B2277" s="8" t="s">
        <v>254</v>
      </c>
      <c r="C2277" s="8" t="s">
        <v>254</v>
      </c>
      <c r="D2277" s="20" t="s">
        <v>3621</v>
      </c>
      <c r="E2277" s="12"/>
      <c r="F2277" s="22" t="s">
        <v>14</v>
      </c>
      <c r="G2277" s="27" t="s">
        <v>42</v>
      </c>
      <c r="H2277" s="12"/>
      <c r="I2277" s="25">
        <v>566</v>
      </c>
      <c r="J2277" s="14" t="s">
        <v>75</v>
      </c>
    </row>
    <row r="2278" spans="1:10" ht="15.6">
      <c r="A2278" s="21">
        <v>5833879</v>
      </c>
      <c r="B2278" s="8" t="s">
        <v>254</v>
      </c>
      <c r="C2278" s="8" t="s">
        <v>254</v>
      </c>
      <c r="D2278" s="28" t="s">
        <v>3622</v>
      </c>
      <c r="E2278" s="12"/>
      <c r="F2278" s="22" t="s">
        <v>14</v>
      </c>
      <c r="G2278" s="12"/>
      <c r="H2278" s="12"/>
      <c r="I2278" s="25">
        <v>92</v>
      </c>
      <c r="J2278" s="14" t="s">
        <v>11</v>
      </c>
    </row>
    <row r="2279" spans="1:10" ht="31.2">
      <c r="A2279" s="29">
        <v>5833895</v>
      </c>
      <c r="B2279" s="8" t="s">
        <v>254</v>
      </c>
      <c r="C2279" s="8" t="s">
        <v>254</v>
      </c>
      <c r="D2279" s="28" t="s">
        <v>3623</v>
      </c>
      <c r="E2279" s="27" t="s">
        <v>222</v>
      </c>
      <c r="F2279" s="27" t="str">
        <f>HYPERLINK("https://search.ancestryinstitution.com/search/db.aspx?dbid=2238","Ancestry.com")</f>
        <v>Ancestry.com</v>
      </c>
      <c r="G2279" s="12"/>
      <c r="H2279" s="12"/>
      <c r="I2279" s="25">
        <v>147</v>
      </c>
      <c r="J2279" s="14" t="s">
        <v>11</v>
      </c>
    </row>
    <row r="2280" spans="1:10" ht="31.2">
      <c r="A2280" s="82">
        <v>5833902</v>
      </c>
      <c r="B2280" s="8" t="s">
        <v>254</v>
      </c>
      <c r="C2280" s="8" t="s">
        <v>254</v>
      </c>
      <c r="D2280" s="28" t="s">
        <v>3624</v>
      </c>
      <c r="E2280" s="12"/>
      <c r="F2280" s="12"/>
      <c r="G2280" s="26" t="str">
        <f t="shared" ref="G2280:G2281" si="103">HYPERLINK("https://www.familysearch.org/search/catalog/2859548","FamilySearch.org")</f>
        <v>FamilySearch.org</v>
      </c>
      <c r="H2280" s="12"/>
      <c r="I2280" s="8">
        <v>21</v>
      </c>
      <c r="J2280" s="7" t="s">
        <v>17</v>
      </c>
    </row>
    <row r="2281" spans="1:10" ht="31.2">
      <c r="A2281" s="8">
        <v>5833903</v>
      </c>
      <c r="B2281" s="8" t="s">
        <v>254</v>
      </c>
      <c r="C2281" s="8" t="s">
        <v>254</v>
      </c>
      <c r="D2281" s="28" t="s">
        <v>3625</v>
      </c>
      <c r="E2281" s="12"/>
      <c r="F2281" s="12"/>
      <c r="G2281" s="26" t="str">
        <f t="shared" si="103"/>
        <v>FamilySearch.org</v>
      </c>
      <c r="H2281" s="12"/>
      <c r="I2281" s="8">
        <v>21</v>
      </c>
      <c r="J2281" s="7" t="s">
        <v>17</v>
      </c>
    </row>
    <row r="2282" spans="1:10" ht="31.2">
      <c r="A2282" s="8">
        <v>5888609</v>
      </c>
      <c r="B2282" s="8" t="s">
        <v>254</v>
      </c>
      <c r="C2282" s="8" t="s">
        <v>254</v>
      </c>
      <c r="D2282" s="15" t="s">
        <v>3626</v>
      </c>
      <c r="E2282" s="12"/>
      <c r="F2282" s="12"/>
      <c r="G2282" s="26" t="str">
        <f>HYPERLINK("https://www.familysearch.org/search/catalog/2819011","FamilySearch.org")</f>
        <v>FamilySearch.org</v>
      </c>
      <c r="H2282" s="12"/>
      <c r="I2282" s="8">
        <v>36</v>
      </c>
      <c r="J2282" s="7" t="s">
        <v>11</v>
      </c>
    </row>
    <row r="2283" spans="1:10" ht="46.8">
      <c r="A2283" s="21">
        <v>5889786</v>
      </c>
      <c r="B2283" s="8" t="s">
        <v>254</v>
      </c>
      <c r="C2283" s="8" t="s">
        <v>254</v>
      </c>
      <c r="D2283" s="28" t="s">
        <v>3627</v>
      </c>
      <c r="E2283" s="27" t="s">
        <v>222</v>
      </c>
      <c r="F2283" s="12"/>
      <c r="G2283" s="12"/>
      <c r="H2283" s="12"/>
      <c r="I2283" s="25">
        <v>330</v>
      </c>
      <c r="J2283" s="14" t="s">
        <v>11</v>
      </c>
    </row>
    <row r="2284" spans="1:10" ht="31.2">
      <c r="A2284" s="21">
        <v>5890428</v>
      </c>
      <c r="B2284" s="8" t="s">
        <v>254</v>
      </c>
      <c r="C2284" s="8" t="s">
        <v>254</v>
      </c>
      <c r="D2284" s="20" t="s">
        <v>3628</v>
      </c>
      <c r="E2284" s="12"/>
      <c r="F2284" s="12"/>
      <c r="G2284" s="27" t="s">
        <v>42</v>
      </c>
      <c r="H2284" s="12"/>
      <c r="I2284" s="25">
        <v>21</v>
      </c>
      <c r="J2284" s="14" t="s">
        <v>75</v>
      </c>
    </row>
    <row r="2285" spans="1:10" ht="31.2">
      <c r="A2285" s="8">
        <v>5891399</v>
      </c>
      <c r="B2285" s="8" t="s">
        <v>254</v>
      </c>
      <c r="C2285" s="8" t="s">
        <v>254</v>
      </c>
      <c r="D2285" s="28" t="s">
        <v>3629</v>
      </c>
      <c r="E2285" s="12"/>
      <c r="F2285" s="12"/>
      <c r="G2285" s="26" t="str">
        <f>HYPERLINK("https://www.familysearch.org/search/catalog/2179220","FamilySearch.org")</f>
        <v>FamilySearch.org</v>
      </c>
      <c r="H2285" s="12"/>
      <c r="I2285" s="8">
        <v>21</v>
      </c>
      <c r="J2285" s="7" t="s">
        <v>17</v>
      </c>
    </row>
    <row r="2286" spans="1:10" ht="31.2">
      <c r="A2286" s="21">
        <v>5891782</v>
      </c>
      <c r="B2286" s="8" t="s">
        <v>254</v>
      </c>
      <c r="C2286" s="8" t="s">
        <v>254</v>
      </c>
      <c r="D2286" s="20" t="s">
        <v>3630</v>
      </c>
      <c r="E2286" s="12"/>
      <c r="F2286" s="22" t="s">
        <v>14</v>
      </c>
      <c r="G2286" s="12"/>
      <c r="H2286" s="12"/>
      <c r="I2286" s="25">
        <v>21</v>
      </c>
      <c r="J2286" s="14" t="s">
        <v>75</v>
      </c>
    </row>
    <row r="2287" spans="1:10" ht="31.2">
      <c r="A2287" s="8">
        <v>5897456</v>
      </c>
      <c r="B2287" s="8" t="s">
        <v>254</v>
      </c>
      <c r="C2287" s="8" t="s">
        <v>254</v>
      </c>
      <c r="D2287" s="30" t="s">
        <v>3631</v>
      </c>
      <c r="E2287" s="12"/>
      <c r="F2287" s="12"/>
      <c r="G2287" s="26" t="str">
        <f>HYPERLINK("https://www.familysearch.org/search/catalog/3155487","FamilySearch.org")</f>
        <v>FamilySearch.org</v>
      </c>
      <c r="H2287" s="12"/>
      <c r="I2287" s="8">
        <v>21</v>
      </c>
      <c r="J2287" s="7" t="s">
        <v>75</v>
      </c>
    </row>
    <row r="2288" spans="1:10" ht="31.2">
      <c r="A2288" s="21">
        <v>5955511</v>
      </c>
      <c r="B2288" s="8" t="s">
        <v>254</v>
      </c>
      <c r="C2288" s="8" t="s">
        <v>254</v>
      </c>
      <c r="D2288" s="20" t="s">
        <v>3632</v>
      </c>
      <c r="E2288" s="12"/>
      <c r="F2288" s="12"/>
      <c r="G2288" s="27" t="s">
        <v>42</v>
      </c>
      <c r="H2288" s="12"/>
      <c r="I2288" s="25">
        <v>21</v>
      </c>
      <c r="J2288" s="14" t="s">
        <v>75</v>
      </c>
    </row>
    <row r="2289" spans="1:10" ht="46.8">
      <c r="A2289" s="8">
        <v>5988503</v>
      </c>
      <c r="B2289" s="8" t="s">
        <v>254</v>
      </c>
      <c r="C2289" s="8" t="s">
        <v>254</v>
      </c>
      <c r="D2289" s="30" t="s">
        <v>3633</v>
      </c>
      <c r="E2289" s="12"/>
      <c r="F2289" s="12"/>
      <c r="G2289" s="26" t="str">
        <f>HYPERLINK("https://www.familysearch.org/search/catalog/436973","FamilySearch.org")</f>
        <v>FamilySearch.org</v>
      </c>
      <c r="H2289" s="12"/>
      <c r="I2289" s="8">
        <v>21</v>
      </c>
      <c r="J2289" s="7" t="s">
        <v>75</v>
      </c>
    </row>
    <row r="2290" spans="1:10" ht="15.6">
      <c r="A2290" s="68">
        <v>6002234</v>
      </c>
      <c r="B2290" s="8" t="s">
        <v>254</v>
      </c>
      <c r="C2290" s="8" t="s">
        <v>254</v>
      </c>
      <c r="D2290" s="15" t="s">
        <v>3634</v>
      </c>
      <c r="E2290" s="27" t="s">
        <v>222</v>
      </c>
      <c r="F2290" s="27" t="str">
        <f>HYPERLINK("https://search.ancestryinstitution.com/search/db.aspx?dbid=2238","Ancestry.com")</f>
        <v>Ancestry.com</v>
      </c>
      <c r="G2290" s="12"/>
      <c r="H2290" s="12"/>
      <c r="I2290" s="25">
        <v>147</v>
      </c>
      <c r="J2290" s="14" t="s">
        <v>11</v>
      </c>
    </row>
    <row r="2291" spans="1:10" ht="31.2">
      <c r="A2291" s="8">
        <v>6012485</v>
      </c>
      <c r="B2291" s="8" t="s">
        <v>254</v>
      </c>
      <c r="C2291" s="8" t="s">
        <v>254</v>
      </c>
      <c r="D2291" s="30" t="s">
        <v>3635</v>
      </c>
      <c r="E2291" s="12"/>
      <c r="F2291" s="26" t="str">
        <f t="shared" ref="F2291:F2293" si="104">HYPERLINK("https://www.ancestryinstitution.com/search/collections/newmexicospanishland/","Ancestry.com")</f>
        <v>Ancestry.com</v>
      </c>
      <c r="G2291" s="12"/>
      <c r="H2291" s="12"/>
      <c r="I2291" s="8">
        <v>49</v>
      </c>
      <c r="J2291" s="7" t="s">
        <v>75</v>
      </c>
    </row>
    <row r="2292" spans="1:10" ht="31.2">
      <c r="A2292" s="8">
        <v>6012488</v>
      </c>
      <c r="B2292" s="8" t="s">
        <v>254</v>
      </c>
      <c r="C2292" s="8" t="s">
        <v>254</v>
      </c>
      <c r="D2292" s="30" t="s">
        <v>3636</v>
      </c>
      <c r="E2292" s="12"/>
      <c r="F2292" s="26" t="str">
        <f t="shared" si="104"/>
        <v>Ancestry.com</v>
      </c>
      <c r="G2292" s="12"/>
      <c r="H2292" s="12"/>
      <c r="I2292" s="8">
        <v>49</v>
      </c>
      <c r="J2292" s="7" t="s">
        <v>75</v>
      </c>
    </row>
    <row r="2293" spans="1:10" ht="31.2">
      <c r="A2293" s="8">
        <v>6012489</v>
      </c>
      <c r="B2293" s="8" t="s">
        <v>254</v>
      </c>
      <c r="C2293" s="8" t="s">
        <v>254</v>
      </c>
      <c r="D2293" s="30" t="s">
        <v>3637</v>
      </c>
      <c r="E2293" s="12"/>
      <c r="F2293" s="26" t="str">
        <f t="shared" si="104"/>
        <v>Ancestry.com</v>
      </c>
      <c r="G2293" s="12"/>
      <c r="H2293" s="12"/>
      <c r="I2293" s="8">
        <v>49</v>
      </c>
      <c r="J2293" s="7" t="s">
        <v>75</v>
      </c>
    </row>
    <row r="2294" spans="1:10" ht="46.8">
      <c r="A2294" s="8">
        <v>6012496</v>
      </c>
      <c r="B2294" s="8" t="s">
        <v>254</v>
      </c>
      <c r="C2294" s="8" t="s">
        <v>254</v>
      </c>
      <c r="D2294" s="45" t="s">
        <v>3638</v>
      </c>
      <c r="E2294" s="12"/>
      <c r="F2294" s="12"/>
      <c r="G2294" s="26" t="str">
        <f>HYPERLINK("https://www.familysearch.org/search/catalog/2179220","FamilySearch.org")</f>
        <v>FamilySearch.org</v>
      </c>
      <c r="H2294" s="12"/>
      <c r="I2294" s="8">
        <v>21</v>
      </c>
      <c r="J2294" s="7" t="s">
        <v>17</v>
      </c>
    </row>
    <row r="2295" spans="1:10" ht="31.2">
      <c r="A2295" s="8">
        <v>6034653</v>
      </c>
      <c r="B2295" s="8" t="s">
        <v>254</v>
      </c>
      <c r="C2295" s="8" t="s">
        <v>254</v>
      </c>
      <c r="D2295" s="30" t="s">
        <v>3639</v>
      </c>
      <c r="E2295" s="12"/>
      <c r="F2295" s="26" t="str">
        <f t="shared" ref="F2295:F2312" si="105">HYPERLINK("https://www.ancestryinstitution.com/search/collections/newmexicospanishland/","Ancestry.com")</f>
        <v>Ancestry.com</v>
      </c>
      <c r="G2295" s="12"/>
      <c r="H2295" s="12"/>
      <c r="I2295" s="8">
        <v>49</v>
      </c>
      <c r="J2295" s="7" t="s">
        <v>75</v>
      </c>
    </row>
    <row r="2296" spans="1:10" ht="31.2">
      <c r="A2296" s="8">
        <v>6034654</v>
      </c>
      <c r="B2296" s="8" t="s">
        <v>254</v>
      </c>
      <c r="C2296" s="8" t="s">
        <v>254</v>
      </c>
      <c r="D2296" s="30" t="s">
        <v>3640</v>
      </c>
      <c r="E2296" s="12"/>
      <c r="F2296" s="26" t="str">
        <f t="shared" si="105"/>
        <v>Ancestry.com</v>
      </c>
      <c r="G2296" s="12"/>
      <c r="H2296" s="12"/>
      <c r="I2296" s="8">
        <v>49</v>
      </c>
      <c r="J2296" s="7" t="s">
        <v>75</v>
      </c>
    </row>
    <row r="2297" spans="1:10" ht="31.2">
      <c r="A2297" s="8">
        <v>6034655</v>
      </c>
      <c r="B2297" s="8" t="s">
        <v>254</v>
      </c>
      <c r="C2297" s="8" t="s">
        <v>254</v>
      </c>
      <c r="D2297" s="30" t="s">
        <v>3641</v>
      </c>
      <c r="E2297" s="12"/>
      <c r="F2297" s="26" t="str">
        <f t="shared" si="105"/>
        <v>Ancestry.com</v>
      </c>
      <c r="G2297" s="12"/>
      <c r="H2297" s="12"/>
      <c r="I2297" s="8">
        <v>49</v>
      </c>
      <c r="J2297" s="7" t="s">
        <v>75</v>
      </c>
    </row>
    <row r="2298" spans="1:10" ht="31.2">
      <c r="A2298" s="8">
        <v>6034663</v>
      </c>
      <c r="B2298" s="8" t="s">
        <v>254</v>
      </c>
      <c r="C2298" s="8" t="s">
        <v>254</v>
      </c>
      <c r="D2298" s="30" t="s">
        <v>3642</v>
      </c>
      <c r="E2298" s="12"/>
      <c r="F2298" s="26" t="str">
        <f t="shared" si="105"/>
        <v>Ancestry.com</v>
      </c>
      <c r="G2298" s="12"/>
      <c r="H2298" s="12"/>
      <c r="I2298" s="8">
        <v>49</v>
      </c>
      <c r="J2298" s="7" t="s">
        <v>75</v>
      </c>
    </row>
    <row r="2299" spans="1:10" ht="31.2">
      <c r="A2299" s="8">
        <v>6034664</v>
      </c>
      <c r="B2299" s="8" t="s">
        <v>254</v>
      </c>
      <c r="C2299" s="8" t="s">
        <v>254</v>
      </c>
      <c r="D2299" s="30" t="s">
        <v>3643</v>
      </c>
      <c r="E2299" s="12"/>
      <c r="F2299" s="26" t="str">
        <f t="shared" si="105"/>
        <v>Ancestry.com</v>
      </c>
      <c r="G2299" s="12"/>
      <c r="H2299" s="12"/>
      <c r="I2299" s="8">
        <v>49</v>
      </c>
      <c r="J2299" s="7" t="s">
        <v>75</v>
      </c>
    </row>
    <row r="2300" spans="1:10" ht="31.2">
      <c r="A2300" s="8">
        <v>6034674</v>
      </c>
      <c r="B2300" s="8" t="s">
        <v>254</v>
      </c>
      <c r="C2300" s="8" t="s">
        <v>254</v>
      </c>
      <c r="D2300" s="30" t="s">
        <v>3644</v>
      </c>
      <c r="E2300" s="12"/>
      <c r="F2300" s="26" t="str">
        <f t="shared" si="105"/>
        <v>Ancestry.com</v>
      </c>
      <c r="G2300" s="12"/>
      <c r="H2300" s="12"/>
      <c r="I2300" s="8">
        <v>49</v>
      </c>
      <c r="J2300" s="7" t="s">
        <v>75</v>
      </c>
    </row>
    <row r="2301" spans="1:10" ht="31.2">
      <c r="A2301" s="8">
        <v>6034681</v>
      </c>
      <c r="B2301" s="8" t="s">
        <v>254</v>
      </c>
      <c r="C2301" s="8" t="s">
        <v>254</v>
      </c>
      <c r="D2301" s="30" t="s">
        <v>3645</v>
      </c>
      <c r="E2301" s="12"/>
      <c r="F2301" s="26" t="str">
        <f t="shared" si="105"/>
        <v>Ancestry.com</v>
      </c>
      <c r="G2301" s="12"/>
      <c r="H2301" s="12"/>
      <c r="I2301" s="8">
        <v>49</v>
      </c>
      <c r="J2301" s="7" t="s">
        <v>75</v>
      </c>
    </row>
    <row r="2302" spans="1:10" ht="31.2">
      <c r="A2302" s="8">
        <v>6034718</v>
      </c>
      <c r="B2302" s="8" t="s">
        <v>254</v>
      </c>
      <c r="C2302" s="8" t="s">
        <v>254</v>
      </c>
      <c r="D2302" s="30" t="s">
        <v>3646</v>
      </c>
      <c r="E2302" s="12"/>
      <c r="F2302" s="26" t="str">
        <f t="shared" si="105"/>
        <v>Ancestry.com</v>
      </c>
      <c r="G2302" s="12"/>
      <c r="H2302" s="12"/>
      <c r="I2302" s="8">
        <v>49</v>
      </c>
      <c r="J2302" s="7" t="s">
        <v>75</v>
      </c>
    </row>
    <row r="2303" spans="1:10" ht="31.2">
      <c r="A2303" s="8">
        <v>6034719</v>
      </c>
      <c r="B2303" s="8" t="s">
        <v>254</v>
      </c>
      <c r="C2303" s="8" t="s">
        <v>254</v>
      </c>
      <c r="D2303" s="30" t="s">
        <v>3647</v>
      </c>
      <c r="E2303" s="12"/>
      <c r="F2303" s="26" t="str">
        <f t="shared" si="105"/>
        <v>Ancestry.com</v>
      </c>
      <c r="G2303" s="12"/>
      <c r="H2303" s="12"/>
      <c r="I2303" s="8">
        <v>49</v>
      </c>
      <c r="J2303" s="7" t="s">
        <v>75</v>
      </c>
    </row>
    <row r="2304" spans="1:10" ht="31.2">
      <c r="A2304" s="8">
        <v>6034720</v>
      </c>
      <c r="B2304" s="8" t="s">
        <v>254</v>
      </c>
      <c r="C2304" s="8" t="s">
        <v>254</v>
      </c>
      <c r="D2304" s="30" t="s">
        <v>3648</v>
      </c>
      <c r="E2304" s="12"/>
      <c r="F2304" s="26" t="str">
        <f t="shared" si="105"/>
        <v>Ancestry.com</v>
      </c>
      <c r="G2304" s="12"/>
      <c r="H2304" s="12"/>
      <c r="I2304" s="8">
        <v>49</v>
      </c>
      <c r="J2304" s="7" t="s">
        <v>75</v>
      </c>
    </row>
    <row r="2305" spans="1:10" ht="31.2">
      <c r="A2305" s="8">
        <v>6034723</v>
      </c>
      <c r="B2305" s="8" t="s">
        <v>254</v>
      </c>
      <c r="C2305" s="8" t="s">
        <v>254</v>
      </c>
      <c r="D2305" s="30" t="s">
        <v>3649</v>
      </c>
      <c r="E2305" s="12"/>
      <c r="F2305" s="26" t="str">
        <f t="shared" si="105"/>
        <v>Ancestry.com</v>
      </c>
      <c r="G2305" s="12"/>
      <c r="H2305" s="12"/>
      <c r="I2305" s="8">
        <v>49</v>
      </c>
      <c r="J2305" s="7" t="s">
        <v>75</v>
      </c>
    </row>
    <row r="2306" spans="1:10" ht="31.2">
      <c r="A2306" s="8">
        <v>6034726</v>
      </c>
      <c r="B2306" s="8" t="s">
        <v>254</v>
      </c>
      <c r="C2306" s="8" t="s">
        <v>254</v>
      </c>
      <c r="D2306" s="30" t="s">
        <v>3650</v>
      </c>
      <c r="E2306" s="12"/>
      <c r="F2306" s="26" t="str">
        <f t="shared" si="105"/>
        <v>Ancestry.com</v>
      </c>
      <c r="G2306" s="12"/>
      <c r="H2306" s="12"/>
      <c r="I2306" s="8">
        <v>49</v>
      </c>
      <c r="J2306" s="7" t="s">
        <v>75</v>
      </c>
    </row>
    <row r="2307" spans="1:10" ht="31.2">
      <c r="A2307" s="8">
        <v>6034731</v>
      </c>
      <c r="B2307" s="8" t="s">
        <v>254</v>
      </c>
      <c r="C2307" s="8" t="s">
        <v>254</v>
      </c>
      <c r="D2307" s="30" t="s">
        <v>3651</v>
      </c>
      <c r="E2307" s="12"/>
      <c r="F2307" s="26" t="str">
        <f t="shared" si="105"/>
        <v>Ancestry.com</v>
      </c>
      <c r="G2307" s="12"/>
      <c r="H2307" s="12"/>
      <c r="I2307" s="8">
        <v>49</v>
      </c>
      <c r="J2307" s="7" t="s">
        <v>75</v>
      </c>
    </row>
    <row r="2308" spans="1:10" ht="31.2">
      <c r="A2308" s="8">
        <v>6034733</v>
      </c>
      <c r="B2308" s="8" t="s">
        <v>254</v>
      </c>
      <c r="C2308" s="8" t="s">
        <v>254</v>
      </c>
      <c r="D2308" s="30" t="s">
        <v>3652</v>
      </c>
      <c r="E2308" s="12"/>
      <c r="F2308" s="26" t="str">
        <f t="shared" si="105"/>
        <v>Ancestry.com</v>
      </c>
      <c r="G2308" s="12"/>
      <c r="H2308" s="12"/>
      <c r="I2308" s="8">
        <v>49</v>
      </c>
      <c r="J2308" s="7" t="s">
        <v>75</v>
      </c>
    </row>
    <row r="2309" spans="1:10" ht="31.2">
      <c r="A2309" s="8">
        <v>6034797</v>
      </c>
      <c r="B2309" s="8" t="s">
        <v>254</v>
      </c>
      <c r="C2309" s="8" t="s">
        <v>254</v>
      </c>
      <c r="D2309" s="30" t="s">
        <v>3653</v>
      </c>
      <c r="E2309" s="12"/>
      <c r="F2309" s="26" t="str">
        <f t="shared" si="105"/>
        <v>Ancestry.com</v>
      </c>
      <c r="G2309" s="12"/>
      <c r="H2309" s="12"/>
      <c r="I2309" s="8">
        <v>49</v>
      </c>
      <c r="J2309" s="7" t="s">
        <v>75</v>
      </c>
    </row>
    <row r="2310" spans="1:10" ht="31.2">
      <c r="A2310" s="8">
        <v>6034798</v>
      </c>
      <c r="B2310" s="8" t="s">
        <v>254</v>
      </c>
      <c r="C2310" s="8" t="s">
        <v>254</v>
      </c>
      <c r="D2310" s="30" t="s">
        <v>3654</v>
      </c>
      <c r="E2310" s="12"/>
      <c r="F2310" s="26" t="str">
        <f t="shared" si="105"/>
        <v>Ancestry.com</v>
      </c>
      <c r="G2310" s="12"/>
      <c r="H2310" s="12"/>
      <c r="I2310" s="8">
        <v>49</v>
      </c>
      <c r="J2310" s="7" t="s">
        <v>75</v>
      </c>
    </row>
    <row r="2311" spans="1:10" ht="31.2">
      <c r="A2311" s="8">
        <v>6034799</v>
      </c>
      <c r="B2311" s="8" t="s">
        <v>254</v>
      </c>
      <c r="C2311" s="8" t="s">
        <v>254</v>
      </c>
      <c r="D2311" s="30" t="s">
        <v>3655</v>
      </c>
      <c r="E2311" s="12"/>
      <c r="F2311" s="26" t="str">
        <f t="shared" si="105"/>
        <v>Ancestry.com</v>
      </c>
      <c r="G2311" s="12"/>
      <c r="H2311" s="12"/>
      <c r="I2311" s="8">
        <v>49</v>
      </c>
      <c r="J2311" s="7" t="s">
        <v>75</v>
      </c>
    </row>
    <row r="2312" spans="1:10" ht="31.2">
      <c r="A2312" s="8">
        <v>6034800</v>
      </c>
      <c r="B2312" s="8" t="s">
        <v>254</v>
      </c>
      <c r="C2312" s="8" t="s">
        <v>254</v>
      </c>
      <c r="D2312" s="30" t="s">
        <v>3656</v>
      </c>
      <c r="E2312" s="12"/>
      <c r="F2312" s="26" t="str">
        <f t="shared" si="105"/>
        <v>Ancestry.com</v>
      </c>
      <c r="G2312" s="12"/>
      <c r="H2312" s="12"/>
      <c r="I2312" s="8">
        <v>49</v>
      </c>
      <c r="J2312" s="7" t="s">
        <v>75</v>
      </c>
    </row>
    <row r="2313" spans="1:10" ht="46.8">
      <c r="A2313" s="8">
        <v>6036233</v>
      </c>
      <c r="B2313" s="8" t="s">
        <v>254</v>
      </c>
      <c r="C2313" s="8" t="s">
        <v>254</v>
      </c>
      <c r="D2313" s="28" t="s">
        <v>3657</v>
      </c>
      <c r="E2313" s="12"/>
      <c r="F2313" s="12"/>
      <c r="G2313" s="26" t="str">
        <f>HYPERLINK("https://www.familysearch.org/search/catalog/3029447","FamilySearch.org")</f>
        <v>FamilySearch.org</v>
      </c>
      <c r="H2313" s="12"/>
      <c r="I2313" s="8">
        <v>21</v>
      </c>
      <c r="J2313" s="7" t="s">
        <v>17</v>
      </c>
    </row>
    <row r="2314" spans="1:10" ht="62.4">
      <c r="A2314" s="8">
        <v>6036894</v>
      </c>
      <c r="B2314" s="8" t="s">
        <v>254</v>
      </c>
      <c r="C2314" s="8" t="s">
        <v>254</v>
      </c>
      <c r="D2314" s="45" t="str">
        <f>HYPERLINK("https://catalog.archives.gov/search?q=*:*&amp;f.ancestorNaIds=6036894&amp;sort=naIdSort%20asc","Petitions for Naturalization Transferred from Other Courts, Iowa (Central Division of the Northern District, Mason City Term), 1943 - 1944")</f>
        <v>Petitions for Naturalization Transferred from Other Courts, Iowa (Central Division of the Northern District, Mason City Term), 1943 - 1944</v>
      </c>
      <c r="E2314" s="12"/>
      <c r="F2314" s="12"/>
      <c r="G2314" s="26" t="str">
        <f>HYPERLINK("https://www.familysearch.org/search/catalog/2820318","FamilySearch.org")</f>
        <v>FamilySearch.org</v>
      </c>
      <c r="H2314" s="12"/>
      <c r="I2314" s="8">
        <v>21</v>
      </c>
      <c r="J2314" s="7" t="s">
        <v>11</v>
      </c>
    </row>
    <row r="2315" spans="1:10" ht="46.8">
      <c r="A2315" s="8">
        <v>6036897</v>
      </c>
      <c r="B2315" s="8" t="s">
        <v>254</v>
      </c>
      <c r="C2315" s="8" t="s">
        <v>254</v>
      </c>
      <c r="D2315" s="30" t="s">
        <v>3658</v>
      </c>
      <c r="E2315" s="12"/>
      <c r="F2315" s="12"/>
      <c r="G2315" s="26" t="str">
        <f>HYPERLINK("https://www.familysearch.org/search/catalog/2820320","FamilySearch.org")</f>
        <v>FamilySearch.org</v>
      </c>
      <c r="H2315" s="12"/>
      <c r="I2315" s="8">
        <v>21</v>
      </c>
      <c r="J2315" s="7" t="s">
        <v>75</v>
      </c>
    </row>
    <row r="2316" spans="1:10" ht="46.8">
      <c r="A2316" s="8">
        <v>6037007</v>
      </c>
      <c r="B2316" s="8" t="s">
        <v>254</v>
      </c>
      <c r="C2316" s="8" t="s">
        <v>254</v>
      </c>
      <c r="D2316" s="28" t="s">
        <v>3659</v>
      </c>
      <c r="E2316" s="12"/>
      <c r="F2316" s="12"/>
      <c r="G2316" s="26" t="str">
        <f>HYPERLINK("https://www.familysearch.org/search/film/106041413?cat=3029447","FamilySearch.org")</f>
        <v>FamilySearch.org</v>
      </c>
      <c r="H2316" s="12"/>
      <c r="I2316" s="8">
        <v>21</v>
      </c>
      <c r="J2316" s="7" t="s">
        <v>11</v>
      </c>
    </row>
    <row r="2317" spans="1:10" ht="31.2">
      <c r="A2317" s="8">
        <v>6037009</v>
      </c>
      <c r="B2317" s="8" t="s">
        <v>254</v>
      </c>
      <c r="C2317" s="8" t="s">
        <v>254</v>
      </c>
      <c r="D2317" s="45" t="s">
        <v>3660</v>
      </c>
      <c r="E2317" s="12"/>
      <c r="F2317" s="12"/>
      <c r="G2317" s="26" t="s">
        <v>42</v>
      </c>
      <c r="H2317" s="12"/>
      <c r="I2317" s="8">
        <v>21</v>
      </c>
      <c r="J2317" s="7" t="s">
        <v>11</v>
      </c>
    </row>
    <row r="2318" spans="1:10" ht="46.8">
      <c r="A2318" s="8">
        <v>6037017</v>
      </c>
      <c r="B2318" s="8" t="s">
        <v>254</v>
      </c>
      <c r="C2318" s="8" t="s">
        <v>254</v>
      </c>
      <c r="D2318" s="28" t="s">
        <v>3661</v>
      </c>
      <c r="E2318" s="12"/>
      <c r="F2318" s="12"/>
      <c r="G2318" s="26" t="str">
        <f t="shared" ref="G2318:G2322" si="106">HYPERLINK("https://www.familysearch.org/search/catalog/3029447","FamilySearch.org")</f>
        <v>FamilySearch.org</v>
      </c>
      <c r="H2318" s="12"/>
      <c r="I2318" s="8">
        <v>21</v>
      </c>
      <c r="J2318" s="7" t="s">
        <v>17</v>
      </c>
    </row>
    <row r="2319" spans="1:10" ht="31.2">
      <c r="A2319" s="8">
        <v>6037048</v>
      </c>
      <c r="B2319" s="8" t="s">
        <v>254</v>
      </c>
      <c r="C2319" s="8" t="s">
        <v>254</v>
      </c>
      <c r="D2319" s="28" t="s">
        <v>3662</v>
      </c>
      <c r="E2319" s="12"/>
      <c r="F2319" s="12"/>
      <c r="G2319" s="26" t="str">
        <f t="shared" si="106"/>
        <v>FamilySearch.org</v>
      </c>
      <c r="H2319" s="12"/>
      <c r="I2319" s="8">
        <v>21</v>
      </c>
      <c r="J2319" s="7" t="s">
        <v>17</v>
      </c>
    </row>
    <row r="2320" spans="1:10" ht="46.8">
      <c r="A2320" s="8">
        <v>6037061</v>
      </c>
      <c r="B2320" s="8" t="s">
        <v>254</v>
      </c>
      <c r="C2320" s="8" t="s">
        <v>254</v>
      </c>
      <c r="D2320" s="28" t="s">
        <v>3663</v>
      </c>
      <c r="E2320" s="12"/>
      <c r="F2320" s="12"/>
      <c r="G2320" s="26" t="str">
        <f t="shared" si="106"/>
        <v>FamilySearch.org</v>
      </c>
      <c r="H2320" s="12"/>
      <c r="I2320" s="8">
        <v>21</v>
      </c>
      <c r="J2320" s="7" t="s">
        <v>17</v>
      </c>
    </row>
    <row r="2321" spans="1:10" ht="46.8">
      <c r="A2321" s="8">
        <v>6037068</v>
      </c>
      <c r="B2321" s="8" t="s">
        <v>254</v>
      </c>
      <c r="C2321" s="8" t="s">
        <v>254</v>
      </c>
      <c r="D2321" s="28" t="s">
        <v>3664</v>
      </c>
      <c r="E2321" s="12"/>
      <c r="F2321" s="12"/>
      <c r="G2321" s="26" t="str">
        <f t="shared" si="106"/>
        <v>FamilySearch.org</v>
      </c>
      <c r="H2321" s="12"/>
      <c r="I2321" s="8">
        <v>21</v>
      </c>
      <c r="J2321" s="7" t="s">
        <v>11</v>
      </c>
    </row>
    <row r="2322" spans="1:10" ht="46.8">
      <c r="A2322" s="8">
        <v>6037072</v>
      </c>
      <c r="B2322" s="8" t="s">
        <v>254</v>
      </c>
      <c r="C2322" s="8" t="s">
        <v>254</v>
      </c>
      <c r="D2322" s="28" t="s">
        <v>3665</v>
      </c>
      <c r="E2322" s="12"/>
      <c r="F2322" s="12"/>
      <c r="G2322" s="26" t="str">
        <f t="shared" si="106"/>
        <v>FamilySearch.org</v>
      </c>
      <c r="H2322" s="12"/>
      <c r="I2322" s="8">
        <v>21</v>
      </c>
      <c r="J2322" s="7" t="s">
        <v>11</v>
      </c>
    </row>
    <row r="2323" spans="1:10" ht="46.8">
      <c r="A2323" s="8">
        <v>6037276</v>
      </c>
      <c r="B2323" s="8" t="s">
        <v>254</v>
      </c>
      <c r="C2323" s="8" t="s">
        <v>254</v>
      </c>
      <c r="D2323" s="30" t="s">
        <v>3666</v>
      </c>
      <c r="E2323" s="12"/>
      <c r="F2323" s="12"/>
      <c r="G2323" s="26" t="str">
        <f>HYPERLINK("https://www.familysearch.org/search/catalog/2820320","FamilySearch.org")</f>
        <v>FamilySearch.org</v>
      </c>
      <c r="H2323" s="12"/>
      <c r="I2323" s="8">
        <v>21</v>
      </c>
      <c r="J2323" s="7" t="s">
        <v>75</v>
      </c>
    </row>
    <row r="2324" spans="1:10" ht="46.8">
      <c r="A2324" s="8">
        <v>6037312</v>
      </c>
      <c r="B2324" s="8" t="s">
        <v>254</v>
      </c>
      <c r="C2324" s="8" t="s">
        <v>254</v>
      </c>
      <c r="D2324" s="30" t="s">
        <v>3667</v>
      </c>
      <c r="E2324" s="12"/>
      <c r="F2324" s="12"/>
      <c r="G2324" s="26" t="str">
        <f>HYPERLINK("https://www.familysearch.org/search/catalog/2820321","FamilySearch.org")</f>
        <v>FamilySearch.org</v>
      </c>
      <c r="H2324" s="12"/>
      <c r="I2324" s="8">
        <v>21</v>
      </c>
      <c r="J2324" s="7" t="s">
        <v>75</v>
      </c>
    </row>
    <row r="2325" spans="1:10" ht="46.8">
      <c r="A2325" s="21">
        <v>6037697</v>
      </c>
      <c r="B2325" s="8" t="s">
        <v>254</v>
      </c>
      <c r="C2325" s="8" t="s">
        <v>254</v>
      </c>
      <c r="D2325" s="20" t="s">
        <v>3668</v>
      </c>
      <c r="E2325" s="12"/>
      <c r="F2325" s="22" t="s">
        <v>14</v>
      </c>
      <c r="G2325" s="12"/>
      <c r="H2325" s="12"/>
      <c r="I2325" s="25">
        <v>21</v>
      </c>
      <c r="J2325" s="14" t="s">
        <v>75</v>
      </c>
    </row>
    <row r="2326" spans="1:10" ht="46.8">
      <c r="A2326" s="21">
        <v>6037705</v>
      </c>
      <c r="B2326" s="8" t="s">
        <v>254</v>
      </c>
      <c r="C2326" s="8" t="s">
        <v>254</v>
      </c>
      <c r="D2326" s="20" t="s">
        <v>3669</v>
      </c>
      <c r="E2326" s="12"/>
      <c r="F2326" s="22" t="s">
        <v>14</v>
      </c>
      <c r="G2326" s="12"/>
      <c r="H2326" s="12"/>
      <c r="I2326" s="25">
        <v>21</v>
      </c>
      <c r="J2326" s="14" t="s">
        <v>75</v>
      </c>
    </row>
    <row r="2327" spans="1:10" ht="46.8">
      <c r="A2327" s="21">
        <v>6037706</v>
      </c>
      <c r="B2327" s="8" t="s">
        <v>254</v>
      </c>
      <c r="C2327" s="8" t="s">
        <v>254</v>
      </c>
      <c r="D2327" s="20" t="s">
        <v>3670</v>
      </c>
      <c r="E2327" s="12"/>
      <c r="F2327" s="22" t="s">
        <v>14</v>
      </c>
      <c r="G2327" s="12"/>
      <c r="H2327" s="12"/>
      <c r="I2327" s="25">
        <v>21</v>
      </c>
      <c r="J2327" s="14" t="s">
        <v>75</v>
      </c>
    </row>
    <row r="2328" spans="1:10" ht="31.2">
      <c r="A2328" s="21">
        <v>6037952</v>
      </c>
      <c r="B2328" s="8" t="s">
        <v>254</v>
      </c>
      <c r="C2328" s="8" t="s">
        <v>254</v>
      </c>
      <c r="D2328" s="15" t="s">
        <v>3671</v>
      </c>
      <c r="E2328" s="12"/>
      <c r="F2328" s="12"/>
      <c r="G2328" s="27" t="s">
        <v>42</v>
      </c>
      <c r="H2328" s="12"/>
      <c r="I2328" s="25">
        <v>49</v>
      </c>
      <c r="J2328" s="14" t="s">
        <v>11</v>
      </c>
    </row>
    <row r="2329" spans="1:10" ht="31.2">
      <c r="A2329" s="21">
        <v>6037958</v>
      </c>
      <c r="B2329" s="8" t="s">
        <v>254</v>
      </c>
      <c r="C2329" s="8" t="s">
        <v>254</v>
      </c>
      <c r="D2329" s="15" t="s">
        <v>3672</v>
      </c>
      <c r="E2329" s="12"/>
      <c r="F2329" s="12"/>
      <c r="G2329" s="27" t="s">
        <v>42</v>
      </c>
      <c r="H2329" s="12"/>
      <c r="I2329" s="25">
        <v>49</v>
      </c>
      <c r="J2329" s="14" t="s">
        <v>11</v>
      </c>
    </row>
    <row r="2330" spans="1:10" ht="31.2">
      <c r="A2330" s="21">
        <v>6037971</v>
      </c>
      <c r="B2330" s="8" t="s">
        <v>254</v>
      </c>
      <c r="C2330" s="8" t="s">
        <v>254</v>
      </c>
      <c r="D2330" s="15" t="s">
        <v>3673</v>
      </c>
      <c r="E2330" s="12"/>
      <c r="F2330" s="12"/>
      <c r="G2330" s="27" t="s">
        <v>42</v>
      </c>
      <c r="H2330" s="12"/>
      <c r="I2330" s="25">
        <v>49</v>
      </c>
      <c r="J2330" s="14" t="s">
        <v>11</v>
      </c>
    </row>
    <row r="2331" spans="1:10" ht="31.2">
      <c r="A2331" s="21">
        <v>6051621</v>
      </c>
      <c r="B2331" s="8" t="s">
        <v>254</v>
      </c>
      <c r="C2331" s="8" t="s">
        <v>254</v>
      </c>
      <c r="D2331" s="41" t="str">
        <f>HYPERLINK("https://catalog.archives.gov/search?q=*:*&amp;f.ancestorNaIds=6051621&amp;sort=naIdSort%20asc","Military Petitions for Naturalization (District of Columbia)")</f>
        <v>Military Petitions for Naturalization (District of Columbia)</v>
      </c>
      <c r="E2331" s="12"/>
      <c r="F2331" s="27" t="str">
        <f>HYPERLINK("https://search.ancestryinstitution.com/search/db.aspx?dbid=3034","Ancestry.com")</f>
        <v>Ancestry.com</v>
      </c>
      <c r="G2331" s="12"/>
      <c r="H2331" s="12"/>
      <c r="I2331" s="25">
        <v>21</v>
      </c>
      <c r="J2331" s="14" t="s">
        <v>11</v>
      </c>
    </row>
    <row r="2332" spans="1:10" ht="46.8">
      <c r="A2332" s="21">
        <v>6090970</v>
      </c>
      <c r="B2332" s="8" t="s">
        <v>254</v>
      </c>
      <c r="C2332" s="8" t="s">
        <v>254</v>
      </c>
      <c r="D2332" s="20" t="s">
        <v>3674</v>
      </c>
      <c r="E2332" s="12"/>
      <c r="F2332" s="22" t="s">
        <v>14</v>
      </c>
      <c r="G2332" s="12"/>
      <c r="H2332" s="12"/>
      <c r="I2332" s="25">
        <v>21</v>
      </c>
      <c r="J2332" s="14" t="s">
        <v>75</v>
      </c>
    </row>
    <row r="2333" spans="1:10" ht="46.8">
      <c r="A2333" s="21">
        <v>6091060</v>
      </c>
      <c r="B2333" s="8" t="s">
        <v>254</v>
      </c>
      <c r="C2333" s="8" t="s">
        <v>254</v>
      </c>
      <c r="D2333" s="20" t="s">
        <v>3675</v>
      </c>
      <c r="E2333" s="12"/>
      <c r="F2333" s="22" t="s">
        <v>14</v>
      </c>
      <c r="G2333" s="12"/>
      <c r="H2333" s="12"/>
      <c r="I2333" s="25">
        <v>21</v>
      </c>
      <c r="J2333" s="14" t="s">
        <v>75</v>
      </c>
    </row>
    <row r="2334" spans="1:10" ht="46.8">
      <c r="A2334" s="21">
        <v>6091079</v>
      </c>
      <c r="B2334" s="8" t="s">
        <v>254</v>
      </c>
      <c r="C2334" s="8" t="s">
        <v>254</v>
      </c>
      <c r="D2334" s="20" t="s">
        <v>3676</v>
      </c>
      <c r="E2334" s="12"/>
      <c r="F2334" s="22" t="s">
        <v>14</v>
      </c>
      <c r="G2334" s="12"/>
      <c r="H2334" s="12"/>
      <c r="I2334" s="25">
        <v>21</v>
      </c>
      <c r="J2334" s="14" t="s">
        <v>75</v>
      </c>
    </row>
    <row r="2335" spans="1:10" ht="46.8">
      <c r="A2335" s="21">
        <v>6091096</v>
      </c>
      <c r="B2335" s="8" t="s">
        <v>254</v>
      </c>
      <c r="C2335" s="8" t="s">
        <v>254</v>
      </c>
      <c r="D2335" s="20" t="s">
        <v>3677</v>
      </c>
      <c r="E2335" s="12"/>
      <c r="F2335" s="22" t="s">
        <v>14</v>
      </c>
      <c r="G2335" s="12"/>
      <c r="H2335" s="12"/>
      <c r="I2335" s="25">
        <v>21</v>
      </c>
      <c r="J2335" s="14" t="s">
        <v>75</v>
      </c>
    </row>
    <row r="2336" spans="1:10" ht="46.8">
      <c r="A2336" s="8">
        <v>6102316</v>
      </c>
      <c r="B2336" s="8" t="s">
        <v>254</v>
      </c>
      <c r="C2336" s="8" t="s">
        <v>254</v>
      </c>
      <c r="D2336" s="45" t="str">
        <f>HYPERLINK("https://catalog.archives.gov/search?q=*:*&amp;f.ancestorNaIds=6102316&amp;sort=naIdSort%20asc","Narrative Reports, 1911 - 2001")</f>
        <v>Narrative Reports, 1911 - 2001</v>
      </c>
      <c r="E2336" s="12"/>
      <c r="F2336" s="12"/>
      <c r="G2336" s="12"/>
      <c r="H2336" s="66" t="s">
        <v>3678</v>
      </c>
      <c r="I2336" s="8">
        <v>22</v>
      </c>
      <c r="J2336" s="7" t="s">
        <v>11</v>
      </c>
    </row>
    <row r="2337" spans="1:10" ht="31.2">
      <c r="A2337" s="21">
        <v>6106282</v>
      </c>
      <c r="B2337" s="8" t="s">
        <v>254</v>
      </c>
      <c r="C2337" s="8" t="s">
        <v>254</v>
      </c>
      <c r="D2337" s="15" t="s">
        <v>3679</v>
      </c>
      <c r="E2337" s="12"/>
      <c r="F2337" s="22" t="s">
        <v>14</v>
      </c>
      <c r="G2337" s="27" t="str">
        <f>HYPERLINK("https://www.familysearch.org/search/catalog/2510807","FamilySearch.org")</f>
        <v>FamilySearch.org</v>
      </c>
      <c r="H2337" s="12"/>
      <c r="I2337" s="25">
        <v>49</v>
      </c>
      <c r="J2337" s="14" t="s">
        <v>11</v>
      </c>
    </row>
    <row r="2338" spans="1:10" ht="46.8">
      <c r="A2338" s="8">
        <v>6107093</v>
      </c>
      <c r="B2338" s="8" t="s">
        <v>254</v>
      </c>
      <c r="C2338" s="8" t="s">
        <v>254</v>
      </c>
      <c r="D2338" s="30" t="s">
        <v>3680</v>
      </c>
      <c r="E2338" s="12"/>
      <c r="F2338" s="12"/>
      <c r="G2338" s="26" t="str">
        <f>HYPERLINK("https://www.familysearch.org/search/catalog/2820315","FamilySearch.org")</f>
        <v>FamilySearch.org</v>
      </c>
      <c r="H2338" s="12"/>
      <c r="I2338" s="8">
        <v>21</v>
      </c>
      <c r="J2338" s="7" t="s">
        <v>75</v>
      </c>
    </row>
    <row r="2339" spans="1:10" ht="46.8">
      <c r="A2339" s="8">
        <v>6109179</v>
      </c>
      <c r="B2339" s="8" t="s">
        <v>254</v>
      </c>
      <c r="C2339" s="8" t="s">
        <v>254</v>
      </c>
      <c r="D2339" s="30" t="s">
        <v>3681</v>
      </c>
      <c r="E2339" s="12"/>
      <c r="F2339" s="12"/>
      <c r="G2339" s="26" t="str">
        <f>HYPERLINK("https://www.familysearch.org/search/catalog/2820316","FamilySearch.org")</f>
        <v>FamilySearch.org</v>
      </c>
      <c r="H2339" s="12"/>
      <c r="I2339" s="8">
        <v>21</v>
      </c>
      <c r="J2339" s="7" t="s">
        <v>75</v>
      </c>
    </row>
    <row r="2340" spans="1:10" ht="46.8">
      <c r="A2340" s="8">
        <v>6120593</v>
      </c>
      <c r="B2340" s="8" t="s">
        <v>254</v>
      </c>
      <c r="C2340" s="8" t="s">
        <v>254</v>
      </c>
      <c r="D2340" s="45" t="str">
        <f>HYPERLINK("https://catalog.archives.gov/search?q=*:*&amp;f.ancestorNaIds=6120593&amp;sort=naIdSort%20asc","Military Petitions for Naturalization, Iowa (Central (Des Moines) Division of the Southern District), 1918 - 1918")</f>
        <v>Military Petitions for Naturalization, Iowa (Central (Des Moines) Division of the Southern District), 1918 - 1918</v>
      </c>
      <c r="E2340" s="12"/>
      <c r="F2340" s="12"/>
      <c r="G2340" s="26" t="str">
        <f>HYPERLINK("https://www.familysearch.org/search/catalog/2820314","FamilySearch.org")</f>
        <v>FamilySearch.org</v>
      </c>
      <c r="H2340" s="12"/>
      <c r="I2340" s="8">
        <v>21</v>
      </c>
      <c r="J2340" s="7" t="s">
        <v>11</v>
      </c>
    </row>
    <row r="2341" spans="1:10" ht="46.8">
      <c r="A2341" s="8">
        <v>6120858</v>
      </c>
      <c r="B2341" s="8" t="s">
        <v>254</v>
      </c>
      <c r="C2341" s="8" t="s">
        <v>254</v>
      </c>
      <c r="D2341" s="28" t="s">
        <v>3682</v>
      </c>
      <c r="E2341" s="12"/>
      <c r="F2341" s="12"/>
      <c r="G2341" s="12"/>
      <c r="H2341" s="66" t="s">
        <v>3683</v>
      </c>
      <c r="I2341" s="8">
        <v>351</v>
      </c>
      <c r="J2341" s="7" t="s">
        <v>11</v>
      </c>
    </row>
    <row r="2342" spans="1:10" ht="31.2">
      <c r="A2342" s="21">
        <v>6125748</v>
      </c>
      <c r="B2342" s="8" t="s">
        <v>254</v>
      </c>
      <c r="C2342" s="8" t="s">
        <v>254</v>
      </c>
      <c r="D2342" s="28" t="s">
        <v>3684</v>
      </c>
      <c r="E2342" s="12"/>
      <c r="F2342" s="22" t="s">
        <v>14</v>
      </c>
      <c r="G2342" s="12"/>
      <c r="H2342" s="12"/>
      <c r="I2342" s="25">
        <v>58</v>
      </c>
      <c r="J2342" s="14" t="s">
        <v>11</v>
      </c>
    </row>
    <row r="2343" spans="1:10" ht="31.2">
      <c r="A2343" s="8">
        <v>6126777</v>
      </c>
      <c r="B2343" s="8" t="s">
        <v>254</v>
      </c>
      <c r="C2343" s="8" t="s">
        <v>254</v>
      </c>
      <c r="D2343" s="45" t="str">
        <f>HYPERLINK("https://catalog.archives.gov/search?q=*:*&amp;f.ancestorNaIds=6126777&amp;sort=naIdSort%20asc","Certificate Stubs, Iowa (Central (Des Moines) Division of the Southern District), 1920 - 1923")</f>
        <v>Certificate Stubs, Iowa (Central (Des Moines) Division of the Southern District), 1920 - 1923</v>
      </c>
      <c r="E2343" s="12"/>
      <c r="F2343" s="12"/>
      <c r="G2343" s="26" t="str">
        <f t="shared" ref="G2343:G2344" si="107">HYPERLINK("https://www.familysearch.org/search/catalog/2820314","FamilySearch.org")</f>
        <v>FamilySearch.org</v>
      </c>
      <c r="H2343" s="12"/>
      <c r="I2343" s="8">
        <v>21</v>
      </c>
      <c r="J2343" s="7" t="s">
        <v>11</v>
      </c>
    </row>
    <row r="2344" spans="1:10" ht="46.8">
      <c r="A2344" s="8">
        <v>6126796</v>
      </c>
      <c r="B2344" s="8" t="s">
        <v>254</v>
      </c>
      <c r="C2344" s="8" t="s">
        <v>254</v>
      </c>
      <c r="D2344" s="45" t="str">
        <f>HYPERLINK("https://catalog.archives.gov/search?q=*:*&amp;f.ancestorNaIds=6126796&amp;sort=naIdSort%20asc","Indexes to Petitions for Naturalization, Iowa (Central (Des Moines) Division of the Southern District), 1929 - 1929")</f>
        <v>Indexes to Petitions for Naturalization, Iowa (Central (Des Moines) Division of the Southern District), 1929 - 1929</v>
      </c>
      <c r="E2344" s="12"/>
      <c r="F2344" s="12"/>
      <c r="G2344" s="26" t="str">
        <f t="shared" si="107"/>
        <v>FamilySearch.org</v>
      </c>
      <c r="H2344" s="12"/>
      <c r="I2344" s="8">
        <v>21</v>
      </c>
      <c r="J2344" s="7" t="s">
        <v>11</v>
      </c>
    </row>
    <row r="2345" spans="1:10" ht="62.4">
      <c r="A2345" s="8">
        <v>6126829</v>
      </c>
      <c r="B2345" s="8" t="s">
        <v>254</v>
      </c>
      <c r="C2345" s="8" t="s">
        <v>254</v>
      </c>
      <c r="D2345" s="28" t="s">
        <v>3685</v>
      </c>
      <c r="E2345" s="12"/>
      <c r="F2345" s="12"/>
      <c r="G2345" s="26" t="str">
        <f>HYPERLINK("https://www.familysearch.org/search/catalog/3018712","FamilySearch.org")</f>
        <v>FamilySearch.org</v>
      </c>
      <c r="H2345" s="12"/>
      <c r="I2345" s="8">
        <v>21</v>
      </c>
      <c r="J2345" s="7" t="s">
        <v>11</v>
      </c>
    </row>
    <row r="2346" spans="1:10" ht="46.8">
      <c r="A2346" s="8">
        <v>6158452</v>
      </c>
      <c r="B2346" s="8" t="s">
        <v>254</v>
      </c>
      <c r="C2346" s="8" t="s">
        <v>254</v>
      </c>
      <c r="D2346" s="30" t="s">
        <v>3686</v>
      </c>
      <c r="E2346" s="12"/>
      <c r="F2346" s="12"/>
      <c r="G2346" s="26" t="str">
        <f>HYPERLINK("https://www.familysearch.org/search/catalog/2827672","FamilySearch.org")</f>
        <v>FamilySearch.org</v>
      </c>
      <c r="H2346" s="12"/>
      <c r="I2346" s="8">
        <v>21</v>
      </c>
      <c r="J2346" s="7" t="s">
        <v>75</v>
      </c>
    </row>
    <row r="2347" spans="1:10" ht="31.2">
      <c r="A2347" s="8">
        <v>6160475</v>
      </c>
      <c r="B2347" s="8" t="s">
        <v>254</v>
      </c>
      <c r="C2347" s="8" t="s">
        <v>254</v>
      </c>
      <c r="D2347" s="15" t="s">
        <v>3687</v>
      </c>
      <c r="E2347" s="12"/>
      <c r="F2347" s="12"/>
      <c r="G2347" s="26" t="str">
        <f t="shared" ref="G2347:G2348" si="108">HYPERLINK("https://www.familysearch.org/search/catalog/2819008","FamilySearch.org")</f>
        <v>FamilySearch.org</v>
      </c>
      <c r="H2347" s="12"/>
      <c r="I2347" s="8">
        <v>26</v>
      </c>
      <c r="J2347" s="7" t="s">
        <v>11</v>
      </c>
    </row>
    <row r="2348" spans="1:10" ht="31.2">
      <c r="A2348" s="8">
        <v>6161604</v>
      </c>
      <c r="B2348" s="8" t="s">
        <v>254</v>
      </c>
      <c r="C2348" s="8" t="s">
        <v>254</v>
      </c>
      <c r="D2348" s="15" t="s">
        <v>3688</v>
      </c>
      <c r="E2348" s="12"/>
      <c r="F2348" s="12"/>
      <c r="G2348" s="26" t="str">
        <f t="shared" si="108"/>
        <v>FamilySearch.org</v>
      </c>
      <c r="H2348" s="12"/>
      <c r="I2348" s="8">
        <v>26</v>
      </c>
      <c r="J2348" s="7" t="s">
        <v>11</v>
      </c>
    </row>
    <row r="2349" spans="1:10" ht="31.2">
      <c r="A2349" s="21">
        <v>6161915</v>
      </c>
      <c r="B2349" s="8" t="s">
        <v>254</v>
      </c>
      <c r="C2349" s="8" t="s">
        <v>254</v>
      </c>
      <c r="D2349" s="20" t="s">
        <v>3689</v>
      </c>
      <c r="E2349" s="12"/>
      <c r="F2349" s="22" t="s">
        <v>14</v>
      </c>
      <c r="G2349" s="12"/>
      <c r="H2349" s="12"/>
      <c r="I2349" s="25">
        <v>92</v>
      </c>
      <c r="J2349" s="14" t="s">
        <v>75</v>
      </c>
    </row>
    <row r="2350" spans="1:10" ht="31.2">
      <c r="A2350" s="21">
        <v>6164633</v>
      </c>
      <c r="B2350" s="8" t="s">
        <v>254</v>
      </c>
      <c r="C2350" s="8" t="s">
        <v>254</v>
      </c>
      <c r="D2350" s="20" t="s">
        <v>3690</v>
      </c>
      <c r="E2350" s="12"/>
      <c r="F2350" s="22" t="s">
        <v>14</v>
      </c>
      <c r="G2350" s="12"/>
      <c r="H2350" s="12"/>
      <c r="I2350" s="25">
        <v>21</v>
      </c>
      <c r="J2350" s="14" t="s">
        <v>75</v>
      </c>
    </row>
    <row r="2351" spans="1:10" ht="31.2">
      <c r="A2351" s="21">
        <v>6165171</v>
      </c>
      <c r="B2351" s="8" t="s">
        <v>254</v>
      </c>
      <c r="C2351" s="8" t="s">
        <v>254</v>
      </c>
      <c r="D2351" s="20" t="s">
        <v>3691</v>
      </c>
      <c r="E2351" s="12"/>
      <c r="F2351" s="22" t="s">
        <v>14</v>
      </c>
      <c r="G2351" s="12"/>
      <c r="H2351" s="12"/>
      <c r="I2351" s="25">
        <v>21</v>
      </c>
      <c r="J2351" s="14" t="s">
        <v>75</v>
      </c>
    </row>
    <row r="2352" spans="1:10" ht="46.8">
      <c r="A2352" s="21">
        <v>6165172</v>
      </c>
      <c r="B2352" s="8" t="s">
        <v>254</v>
      </c>
      <c r="C2352" s="8" t="s">
        <v>254</v>
      </c>
      <c r="D2352" s="28" t="s">
        <v>3692</v>
      </c>
      <c r="E2352" s="12"/>
      <c r="F2352" s="22" t="s">
        <v>14</v>
      </c>
      <c r="G2352" s="12"/>
      <c r="H2352" s="12"/>
      <c r="I2352" s="25">
        <v>21</v>
      </c>
      <c r="J2352" s="14" t="s">
        <v>11</v>
      </c>
    </row>
    <row r="2353" spans="1:10" ht="31.2">
      <c r="A2353" s="8">
        <v>6171867</v>
      </c>
      <c r="B2353" s="8" t="s">
        <v>254</v>
      </c>
      <c r="C2353" s="8" t="s">
        <v>254</v>
      </c>
      <c r="D2353" s="45" t="s">
        <v>3693</v>
      </c>
      <c r="E2353" s="12"/>
      <c r="F2353" s="12"/>
      <c r="G2353" s="26" t="str">
        <f>HYPERLINK("https://www.familysearch.org/search/catalog/3155487","FamilySearch.org")</f>
        <v>FamilySearch.org</v>
      </c>
      <c r="H2353" s="12"/>
      <c r="I2353" s="8">
        <v>21</v>
      </c>
      <c r="J2353" s="7" t="s">
        <v>11</v>
      </c>
    </row>
    <row r="2354" spans="1:10" ht="46.8">
      <c r="A2354" s="8">
        <v>6207354</v>
      </c>
      <c r="B2354" s="8" t="s">
        <v>254</v>
      </c>
      <c r="C2354" s="8" t="s">
        <v>254</v>
      </c>
      <c r="D2354" s="30" t="s">
        <v>3694</v>
      </c>
      <c r="E2354" s="12"/>
      <c r="F2354" s="12"/>
      <c r="G2354" s="26" t="str">
        <f t="shared" ref="G2354:G2355" si="109">HYPERLINK("https://www.familysearch.org/search/catalog/2820319","FamilySearch.org")</f>
        <v>FamilySearch.org</v>
      </c>
      <c r="H2354" s="12"/>
      <c r="I2354" s="8">
        <v>21</v>
      </c>
      <c r="J2354" s="7" t="s">
        <v>75</v>
      </c>
    </row>
    <row r="2355" spans="1:10" ht="31.2">
      <c r="A2355" s="8">
        <v>6207355</v>
      </c>
      <c r="B2355" s="8" t="s">
        <v>254</v>
      </c>
      <c r="C2355" s="8" t="s">
        <v>254</v>
      </c>
      <c r="D2355" s="45" t="str">
        <f>HYPERLINK("https://catalog.archives.gov/search?q=*:*&amp;f.ancestorNaIds=6207355&amp;sort=naIdSort%20asc","Certificate Stubs, Iowa (Ottumwa Division of the Southern District), 1917 - 1926")</f>
        <v>Certificate Stubs, Iowa (Ottumwa Division of the Southern District), 1917 - 1926</v>
      </c>
      <c r="E2355" s="12"/>
      <c r="F2355" s="12"/>
      <c r="G2355" s="26" t="str">
        <f t="shared" si="109"/>
        <v>FamilySearch.org</v>
      </c>
      <c r="H2355" s="12"/>
      <c r="I2355" s="8">
        <v>21</v>
      </c>
      <c r="J2355" s="7" t="s">
        <v>11</v>
      </c>
    </row>
    <row r="2356" spans="1:10" ht="31.2">
      <c r="A2356" s="21">
        <v>6207719</v>
      </c>
      <c r="B2356" s="8" t="s">
        <v>254</v>
      </c>
      <c r="C2356" s="8" t="s">
        <v>254</v>
      </c>
      <c r="D2356" s="15" t="s">
        <v>3695</v>
      </c>
      <c r="E2356" s="12"/>
      <c r="F2356" s="22" t="s">
        <v>14</v>
      </c>
      <c r="G2356" s="27" t="str">
        <f>HYPERLINK("https://www.familysearch.org/search/catalog/2510808","FamilySearch.org")</f>
        <v>FamilySearch.org</v>
      </c>
      <c r="H2356" s="12"/>
      <c r="I2356" s="25">
        <v>49</v>
      </c>
      <c r="J2356" s="14" t="s">
        <v>11</v>
      </c>
    </row>
    <row r="2357" spans="1:10" ht="31.2">
      <c r="A2357" s="68">
        <v>6210139</v>
      </c>
      <c r="B2357" s="8" t="s">
        <v>254</v>
      </c>
      <c r="C2357" s="8" t="s">
        <v>254</v>
      </c>
      <c r="D2357" s="15" t="s">
        <v>3696</v>
      </c>
      <c r="E2357" s="12"/>
      <c r="F2357" s="22" t="s">
        <v>14</v>
      </c>
      <c r="G2357" s="27" t="str">
        <f>HYPERLINK("https://www.familysearch.org/search/catalog/2510806","FamilySearch.org")</f>
        <v>FamilySearch.org</v>
      </c>
      <c r="H2357" s="12"/>
      <c r="I2357" s="25">
        <v>49</v>
      </c>
      <c r="J2357" s="14" t="s">
        <v>11</v>
      </c>
    </row>
    <row r="2358" spans="1:10" ht="46.8">
      <c r="A2358" s="21">
        <v>6210476</v>
      </c>
      <c r="B2358" s="8" t="s">
        <v>254</v>
      </c>
      <c r="C2358" s="8" t="s">
        <v>254</v>
      </c>
      <c r="D2358" s="28" t="s">
        <v>3697</v>
      </c>
      <c r="E2358" s="12"/>
      <c r="F2358" s="22" t="s">
        <v>14</v>
      </c>
      <c r="G2358" s="12"/>
      <c r="H2358" s="12"/>
      <c r="I2358" s="25">
        <v>21</v>
      </c>
      <c r="J2358" s="14" t="s">
        <v>11</v>
      </c>
    </row>
    <row r="2359" spans="1:10" ht="46.8">
      <c r="A2359" s="21">
        <v>6233050</v>
      </c>
      <c r="B2359" s="8" t="s">
        <v>254</v>
      </c>
      <c r="C2359" s="8" t="s">
        <v>254</v>
      </c>
      <c r="D2359" s="20" t="s">
        <v>3698</v>
      </c>
      <c r="E2359" s="12"/>
      <c r="F2359" s="22" t="s">
        <v>14</v>
      </c>
      <c r="G2359" s="12"/>
      <c r="H2359" s="12"/>
      <c r="I2359" s="25">
        <v>21</v>
      </c>
      <c r="J2359" s="14" t="s">
        <v>75</v>
      </c>
    </row>
    <row r="2360" spans="1:10" ht="46.8">
      <c r="A2360" s="21">
        <v>6233129</v>
      </c>
      <c r="B2360" s="8" t="s">
        <v>254</v>
      </c>
      <c r="C2360" s="8" t="s">
        <v>254</v>
      </c>
      <c r="D2360" s="20" t="s">
        <v>3699</v>
      </c>
      <c r="E2360" s="12"/>
      <c r="F2360" s="22" t="s">
        <v>14</v>
      </c>
      <c r="G2360" s="12"/>
      <c r="H2360" s="12"/>
      <c r="I2360" s="25">
        <v>21</v>
      </c>
      <c r="J2360" s="14" t="s">
        <v>75</v>
      </c>
    </row>
    <row r="2361" spans="1:10" ht="31.2">
      <c r="A2361" s="68">
        <v>6234465</v>
      </c>
      <c r="B2361" s="8" t="s">
        <v>254</v>
      </c>
      <c r="C2361" s="8" t="s">
        <v>254</v>
      </c>
      <c r="D2361" s="15" t="s">
        <v>3700</v>
      </c>
      <c r="E2361" s="12"/>
      <c r="F2361" s="22" t="s">
        <v>14</v>
      </c>
      <c r="G2361" s="12"/>
      <c r="H2361" s="12"/>
      <c r="I2361" s="25">
        <v>92</v>
      </c>
      <c r="J2361" s="14" t="s">
        <v>17</v>
      </c>
    </row>
    <row r="2362" spans="1:10" ht="31.2">
      <c r="A2362" s="68">
        <v>6234477</v>
      </c>
      <c r="B2362" s="8" t="s">
        <v>254</v>
      </c>
      <c r="C2362" s="8" t="s">
        <v>254</v>
      </c>
      <c r="D2362" s="30" t="s">
        <v>3701</v>
      </c>
      <c r="E2362" s="12"/>
      <c r="F2362" s="22" t="s">
        <v>14</v>
      </c>
      <c r="G2362" s="12"/>
      <c r="H2362" s="12"/>
      <c r="I2362" s="25">
        <v>92</v>
      </c>
      <c r="J2362" s="14" t="s">
        <v>75</v>
      </c>
    </row>
    <row r="2363" spans="1:10" ht="31.2">
      <c r="A2363" s="68">
        <v>6250662</v>
      </c>
      <c r="B2363" s="8" t="s">
        <v>254</v>
      </c>
      <c r="C2363" s="8" t="s">
        <v>254</v>
      </c>
      <c r="D2363" s="30" t="s">
        <v>3702</v>
      </c>
      <c r="E2363" s="12"/>
      <c r="F2363" s="12"/>
      <c r="G2363" s="27" t="s">
        <v>42</v>
      </c>
      <c r="H2363" s="12"/>
      <c r="I2363" s="25">
        <v>21</v>
      </c>
      <c r="J2363" s="14" t="s">
        <v>75</v>
      </c>
    </row>
    <row r="2364" spans="1:10" ht="31.2">
      <c r="A2364" s="68">
        <v>6254827</v>
      </c>
      <c r="B2364" s="8" t="s">
        <v>254</v>
      </c>
      <c r="C2364" s="8" t="s">
        <v>254</v>
      </c>
      <c r="D2364" s="30" t="s">
        <v>3703</v>
      </c>
      <c r="E2364" s="12"/>
      <c r="F2364" s="12"/>
      <c r="G2364" s="27" t="s">
        <v>42</v>
      </c>
      <c r="H2364" s="12"/>
      <c r="I2364" s="25">
        <v>21</v>
      </c>
      <c r="J2364" s="14" t="s">
        <v>75</v>
      </c>
    </row>
    <row r="2365" spans="1:10" ht="31.2">
      <c r="A2365" s="68">
        <v>6254871</v>
      </c>
      <c r="B2365" s="8" t="s">
        <v>254</v>
      </c>
      <c r="C2365" s="8" t="s">
        <v>254</v>
      </c>
      <c r="D2365" s="30" t="s">
        <v>3704</v>
      </c>
      <c r="E2365" s="12"/>
      <c r="F2365" s="12"/>
      <c r="G2365" s="27" t="s">
        <v>42</v>
      </c>
      <c r="H2365" s="12"/>
      <c r="I2365" s="25">
        <v>21</v>
      </c>
      <c r="J2365" s="14" t="s">
        <v>75</v>
      </c>
    </row>
    <row r="2366" spans="1:10" ht="31.2">
      <c r="A2366" s="68">
        <v>6266737</v>
      </c>
      <c r="B2366" s="8" t="s">
        <v>254</v>
      </c>
      <c r="C2366" s="8" t="s">
        <v>254</v>
      </c>
      <c r="D2366" s="30" t="s">
        <v>3705</v>
      </c>
      <c r="E2366" s="12"/>
      <c r="F2366" s="12"/>
      <c r="G2366" s="27" t="s">
        <v>42</v>
      </c>
      <c r="H2366" s="12"/>
      <c r="I2366" s="25">
        <v>21</v>
      </c>
      <c r="J2366" s="14" t="s">
        <v>75</v>
      </c>
    </row>
    <row r="2367" spans="1:10" ht="31.2">
      <c r="A2367" s="68">
        <v>6277117</v>
      </c>
      <c r="B2367" s="8" t="s">
        <v>254</v>
      </c>
      <c r="C2367" s="8" t="s">
        <v>254</v>
      </c>
      <c r="D2367" s="30" t="s">
        <v>3706</v>
      </c>
      <c r="E2367" s="12"/>
      <c r="F2367" s="12"/>
      <c r="G2367" s="27" t="s">
        <v>42</v>
      </c>
      <c r="H2367" s="12"/>
      <c r="I2367" s="25">
        <v>21</v>
      </c>
      <c r="J2367" s="14" t="s">
        <v>75</v>
      </c>
    </row>
    <row r="2368" spans="1:10" ht="31.2">
      <c r="A2368" s="8">
        <v>6277852</v>
      </c>
      <c r="B2368" s="8" t="s">
        <v>254</v>
      </c>
      <c r="C2368" s="8" t="s">
        <v>254</v>
      </c>
      <c r="D2368" s="28" t="s">
        <v>3707</v>
      </c>
      <c r="E2368" s="12"/>
      <c r="F2368" s="12"/>
      <c r="G2368" s="26" t="str">
        <f t="shared" ref="G2368:G2370" si="110">HYPERLINK("https://www.familysearch.org/search/catalog/2827676","FamilySearch.org")</f>
        <v>FamilySearch.org</v>
      </c>
      <c r="H2368" s="12"/>
      <c r="I2368" s="8">
        <v>21</v>
      </c>
      <c r="J2368" s="7" t="s">
        <v>11</v>
      </c>
    </row>
    <row r="2369" spans="1:10" ht="46.8">
      <c r="A2369" s="8">
        <v>6277857</v>
      </c>
      <c r="B2369" s="8" t="s">
        <v>254</v>
      </c>
      <c r="C2369" s="8" t="s">
        <v>254</v>
      </c>
      <c r="D2369" s="30" t="s">
        <v>3708</v>
      </c>
      <c r="E2369" s="12"/>
      <c r="F2369" s="12"/>
      <c r="G2369" s="26" t="str">
        <f t="shared" si="110"/>
        <v>FamilySearch.org</v>
      </c>
      <c r="H2369" s="12"/>
      <c r="I2369" s="8">
        <v>21</v>
      </c>
      <c r="J2369" s="7" t="s">
        <v>75</v>
      </c>
    </row>
    <row r="2370" spans="1:10" ht="31.2">
      <c r="A2370" s="8">
        <v>6278119</v>
      </c>
      <c r="B2370" s="8" t="s">
        <v>254</v>
      </c>
      <c r="C2370" s="8" t="s">
        <v>254</v>
      </c>
      <c r="D2370" s="30" t="s">
        <v>3709</v>
      </c>
      <c r="E2370" s="12"/>
      <c r="F2370" s="12"/>
      <c r="G2370" s="26" t="str">
        <f t="shared" si="110"/>
        <v>FamilySearch.org</v>
      </c>
      <c r="H2370" s="12"/>
      <c r="I2370" s="8">
        <v>21</v>
      </c>
      <c r="J2370" s="7" t="s">
        <v>75</v>
      </c>
    </row>
    <row r="2371" spans="1:10" ht="62.4">
      <c r="A2371" s="8">
        <v>6423801</v>
      </c>
      <c r="B2371" s="8" t="s">
        <v>254</v>
      </c>
      <c r="C2371" s="8" t="s">
        <v>254</v>
      </c>
      <c r="D2371" s="30" t="s">
        <v>3710</v>
      </c>
      <c r="E2371" s="12"/>
      <c r="F2371" s="12"/>
      <c r="G2371" s="26" t="str">
        <f>HYPERLINK("https://www.familysearch.org/search/catalog/3328317","FamilySearch.org")</f>
        <v>FamilySearch.org</v>
      </c>
      <c r="H2371" s="12"/>
      <c r="I2371" s="8">
        <v>21</v>
      </c>
      <c r="J2371" s="7" t="s">
        <v>75</v>
      </c>
    </row>
    <row r="2372" spans="1:10" ht="62.4">
      <c r="A2372" s="8">
        <v>6587555</v>
      </c>
      <c r="B2372" s="8" t="s">
        <v>254</v>
      </c>
      <c r="C2372" s="8" t="s">
        <v>254</v>
      </c>
      <c r="D2372" s="45" t="str">
        <f>HYPERLINK("https://catalog.archives.gov/search?q=*:*&amp;f.ancestorNaIds=6587555&amp;sort=naIdSort%20asc","Records Relating to African-American Workers, 1919 - 1921")</f>
        <v>Records Relating to African-American Workers, 1919 - 1921</v>
      </c>
      <c r="E2372" s="12"/>
      <c r="F2372" s="12"/>
      <c r="G2372" s="12"/>
      <c r="H2372" s="51" t="str">
        <f>HYPERLINK("https://fraser.stlouisfed.org/archival/5731","Federal Reserve Bank of St. Louis")</f>
        <v>Federal Reserve Bank of St. Louis</v>
      </c>
      <c r="I2372" s="8">
        <v>174</v>
      </c>
      <c r="J2372" s="7" t="s">
        <v>11</v>
      </c>
    </row>
    <row r="2373" spans="1:10" ht="46.8">
      <c r="A2373" s="8">
        <v>6679227</v>
      </c>
      <c r="B2373" s="8" t="s">
        <v>254</v>
      </c>
      <c r="C2373" s="8" t="s">
        <v>254</v>
      </c>
      <c r="D2373" s="30" t="s">
        <v>3711</v>
      </c>
      <c r="E2373" s="12"/>
      <c r="F2373" s="12"/>
      <c r="G2373" s="26" t="str">
        <f>HYPERLINK("https://www.familysearch.org/search/catalog/2842234","FamilySearch.org")</f>
        <v>FamilySearch.org</v>
      </c>
      <c r="H2373" s="12"/>
      <c r="I2373" s="8">
        <v>21</v>
      </c>
      <c r="J2373" s="7" t="s">
        <v>75</v>
      </c>
    </row>
    <row r="2374" spans="1:10" ht="46.8">
      <c r="A2374" s="8">
        <v>6679694</v>
      </c>
      <c r="B2374" s="8" t="s">
        <v>254</v>
      </c>
      <c r="C2374" s="8" t="s">
        <v>254</v>
      </c>
      <c r="D2374" s="30" t="s">
        <v>3712</v>
      </c>
      <c r="E2374" s="12"/>
      <c r="F2374" s="12"/>
      <c r="G2374" s="26" t="str">
        <f>HYPERLINK("https://www.familysearch.org/search/catalog/2842233","FamilySearch.org")</f>
        <v>FamilySearch.org</v>
      </c>
      <c r="H2374" s="12"/>
      <c r="I2374" s="8">
        <v>21</v>
      </c>
      <c r="J2374" s="7" t="s">
        <v>75</v>
      </c>
    </row>
    <row r="2375" spans="1:10" ht="46.8">
      <c r="A2375" s="8">
        <v>6782958</v>
      </c>
      <c r="B2375" s="8" t="s">
        <v>254</v>
      </c>
      <c r="C2375" s="8" t="s">
        <v>254</v>
      </c>
      <c r="D2375" s="30" t="s">
        <v>3713</v>
      </c>
      <c r="E2375" s="12"/>
      <c r="F2375" s="12"/>
      <c r="G2375" s="22" t="s">
        <v>42</v>
      </c>
      <c r="H2375" s="12"/>
      <c r="I2375" s="8">
        <v>21</v>
      </c>
      <c r="J2375" s="7" t="s">
        <v>75</v>
      </c>
    </row>
    <row r="2376" spans="1:10" ht="46.8">
      <c r="A2376" s="8">
        <v>6802685</v>
      </c>
      <c r="B2376" s="8" t="s">
        <v>254</v>
      </c>
      <c r="C2376" s="8" t="s">
        <v>254</v>
      </c>
      <c r="D2376" s="30" t="s">
        <v>3714</v>
      </c>
      <c r="E2376" s="12"/>
      <c r="F2376" s="12"/>
      <c r="G2376" s="22" t="s">
        <v>42</v>
      </c>
      <c r="H2376" s="12"/>
      <c r="I2376" s="8">
        <v>21</v>
      </c>
      <c r="J2376" s="7" t="s">
        <v>75</v>
      </c>
    </row>
    <row r="2377" spans="1:10" ht="31.2">
      <c r="A2377" s="21">
        <v>6821421</v>
      </c>
      <c r="B2377" s="8" t="s">
        <v>254</v>
      </c>
      <c r="C2377" s="8" t="s">
        <v>254</v>
      </c>
      <c r="D2377" s="28" t="s">
        <v>3715</v>
      </c>
      <c r="E2377" s="12"/>
      <c r="F2377" s="12"/>
      <c r="G2377" s="27" t="s">
        <v>42</v>
      </c>
      <c r="H2377" s="12"/>
      <c r="I2377" s="25">
        <v>185</v>
      </c>
      <c r="J2377" s="14" t="s">
        <v>11</v>
      </c>
    </row>
    <row r="2378" spans="1:10" ht="78">
      <c r="A2378" s="8">
        <v>6850679</v>
      </c>
      <c r="B2378" s="8" t="s">
        <v>254</v>
      </c>
      <c r="C2378" s="8" t="s">
        <v>254</v>
      </c>
      <c r="D2378" s="30" t="s">
        <v>3716</v>
      </c>
      <c r="E2378" s="12"/>
      <c r="F2378" s="12"/>
      <c r="G2378" s="12"/>
      <c r="H2378" s="66" t="s">
        <v>3717</v>
      </c>
      <c r="I2378" s="8">
        <v>341</v>
      </c>
      <c r="J2378" s="7" t="s">
        <v>75</v>
      </c>
    </row>
    <row r="2379" spans="1:10" ht="31.2">
      <c r="A2379" s="21">
        <v>6857750</v>
      </c>
      <c r="B2379" s="8" t="s">
        <v>254</v>
      </c>
      <c r="C2379" s="8" t="s">
        <v>254</v>
      </c>
      <c r="D2379" s="20" t="s">
        <v>3718</v>
      </c>
      <c r="E2379" s="12"/>
      <c r="F2379" s="12"/>
      <c r="G2379" s="27" t="s">
        <v>42</v>
      </c>
      <c r="H2379" s="12"/>
      <c r="I2379" s="25">
        <v>21</v>
      </c>
      <c r="J2379" s="14" t="s">
        <v>75</v>
      </c>
    </row>
    <row r="2380" spans="1:10" ht="31.2">
      <c r="A2380" s="8">
        <v>6871709</v>
      </c>
      <c r="B2380" s="8" t="s">
        <v>254</v>
      </c>
      <c r="C2380" s="8" t="s">
        <v>254</v>
      </c>
      <c r="D2380" s="30" t="s">
        <v>3719</v>
      </c>
      <c r="E2380" s="12"/>
      <c r="F2380" s="12"/>
      <c r="G2380" s="26" t="str">
        <f>HYPERLINK("https://www.familysearch.org/search/catalog/results?count=20&amp;query=%2Bkeywords%3A6871709","FamilySearch.org")</f>
        <v>FamilySearch.org</v>
      </c>
      <c r="H2380" s="12"/>
      <c r="I2380" s="8">
        <v>36</v>
      </c>
      <c r="J2380" s="7" t="s">
        <v>75</v>
      </c>
    </row>
    <row r="2381" spans="1:10" ht="46.8">
      <c r="A2381" s="21">
        <v>6873553</v>
      </c>
      <c r="B2381" s="8" t="s">
        <v>254</v>
      </c>
      <c r="C2381" s="8" t="s">
        <v>254</v>
      </c>
      <c r="D2381" s="28" t="s">
        <v>3720</v>
      </c>
      <c r="E2381" s="12"/>
      <c r="F2381" s="22" t="s">
        <v>14</v>
      </c>
      <c r="G2381" s="12"/>
      <c r="H2381" s="12"/>
      <c r="I2381" s="25">
        <v>21</v>
      </c>
      <c r="J2381" s="14" t="s">
        <v>11</v>
      </c>
    </row>
    <row r="2382" spans="1:10" ht="31.2">
      <c r="A2382" s="8">
        <v>6877024</v>
      </c>
      <c r="B2382" s="8" t="s">
        <v>254</v>
      </c>
      <c r="C2382" s="8" t="s">
        <v>254</v>
      </c>
      <c r="D2382" s="45" t="str">
        <f>HYPERLINK("https://catalog.archives.gov/search?q=*:*&amp;f.ancestorNaIds=6877024&amp;sort=naIdSort%20asc","Declarations of Intention, Connecticut (City Court, New Britain), 1874-1906")</f>
        <v>Declarations of Intention, Connecticut (City Court, New Britain), 1874-1906</v>
      </c>
      <c r="E2382" s="12"/>
      <c r="F2382" s="12"/>
      <c r="G2382" s="26" t="str">
        <f>HYPERLINK("https://www.familysearch.org/search/catalog/1491326","FamilySearch.org")</f>
        <v>FamilySearch.org</v>
      </c>
      <c r="H2382" s="12"/>
      <c r="I2382" s="8" t="s">
        <v>3288</v>
      </c>
      <c r="J2382" s="7" t="s">
        <v>11</v>
      </c>
    </row>
    <row r="2383" spans="1:10" ht="46.8">
      <c r="A2383" s="8">
        <v>6882524</v>
      </c>
      <c r="B2383" s="8" t="s">
        <v>254</v>
      </c>
      <c r="C2383" s="8" t="s">
        <v>254</v>
      </c>
      <c r="D2383" s="30" t="s">
        <v>3721</v>
      </c>
      <c r="E2383" s="12"/>
      <c r="F2383" s="12"/>
      <c r="G2383" s="26" t="str">
        <f>HYPERLINK("https://www.familysearch.org/search/catalog/436973","FamilySearch.org")</f>
        <v>FamilySearch.org</v>
      </c>
      <c r="H2383" s="12"/>
      <c r="I2383" s="8">
        <v>21</v>
      </c>
      <c r="J2383" s="7" t="s">
        <v>75</v>
      </c>
    </row>
    <row r="2384" spans="1:10" ht="31.2">
      <c r="A2384" s="8">
        <v>6883383</v>
      </c>
      <c r="B2384" s="8" t="s">
        <v>254</v>
      </c>
      <c r="C2384" s="8" t="s">
        <v>254</v>
      </c>
      <c r="D2384" s="15" t="s">
        <v>3722</v>
      </c>
      <c r="E2384" s="12"/>
      <c r="F2384" s="12"/>
      <c r="G2384" s="26" t="str">
        <f>HYPERLINK("https://www.familysearch.org/search/catalog/2822373","FamilySearch.org")</f>
        <v>FamilySearch.org</v>
      </c>
      <c r="H2384" s="12"/>
      <c r="I2384" s="8">
        <v>36</v>
      </c>
      <c r="J2384" s="7" t="s">
        <v>11</v>
      </c>
    </row>
    <row r="2385" spans="1:10" ht="46.8">
      <c r="A2385" s="8">
        <v>6891020</v>
      </c>
      <c r="B2385" s="8" t="s">
        <v>254</v>
      </c>
      <c r="C2385" s="8" t="s">
        <v>254</v>
      </c>
      <c r="D2385" s="30" t="s">
        <v>3723</v>
      </c>
      <c r="E2385" s="12"/>
      <c r="F2385" s="12"/>
      <c r="G2385" s="26" t="str">
        <f>HYPERLINK("https://www.familysearch.org/search/catalog/2820777","FamilySearch.org")</f>
        <v>FamilySearch.org</v>
      </c>
      <c r="H2385" s="12"/>
      <c r="I2385" s="8">
        <v>21</v>
      </c>
      <c r="J2385" s="7" t="s">
        <v>75</v>
      </c>
    </row>
    <row r="2386" spans="1:10" ht="46.8">
      <c r="A2386" s="8">
        <v>6920294</v>
      </c>
      <c r="B2386" s="8" t="s">
        <v>254</v>
      </c>
      <c r="C2386" s="8" t="s">
        <v>254</v>
      </c>
      <c r="D2386" s="45" t="str">
        <f>HYPERLINK("https://catalog.archives.gov/search?q=*:*&amp;f.ancestorNaIds=6920294&amp;sort=naIdSort%20asc","Record of Naturalizations (""Under 18""), Connectiut (District Court, New Haven County at Waterbury), 1885-1906")</f>
        <v>Record of Naturalizations ("Under 18"), Connectiut (District Court, New Haven County at Waterbury), 1885-1906</v>
      </c>
      <c r="E2386" s="12"/>
      <c r="F2386" s="12"/>
      <c r="G2386" s="26" t="str">
        <f t="shared" ref="G2386:G2387" si="111">HYPERLINK("https://www.familysearch.org/search/catalog/3020593","FamilySearch.org")</f>
        <v>FamilySearch.org</v>
      </c>
      <c r="H2386" s="12"/>
      <c r="I2386" s="8" t="s">
        <v>3288</v>
      </c>
      <c r="J2386" s="7" t="s">
        <v>11</v>
      </c>
    </row>
    <row r="2387" spans="1:10" ht="46.8">
      <c r="A2387" s="8">
        <v>6920472</v>
      </c>
      <c r="B2387" s="8" t="s">
        <v>254</v>
      </c>
      <c r="C2387" s="8" t="s">
        <v>254</v>
      </c>
      <c r="D2387" s="45" t="str">
        <f>HYPERLINK("https://catalog.archives.gov/search?q=*:*&amp;f.ancestorNaIds=6920472&amp;sort=naIdSort%20asc","Record of Naturalizations (""Second Papers""), Connectiut (District Court, New Haven County at Waterbury), 1885-1903")</f>
        <v>Record of Naturalizations ("Second Papers"), Connectiut (District Court, New Haven County at Waterbury), 1885-1903</v>
      </c>
      <c r="E2387" s="12"/>
      <c r="F2387" s="12"/>
      <c r="G2387" s="26" t="str">
        <f t="shared" si="111"/>
        <v>FamilySearch.org</v>
      </c>
      <c r="H2387" s="12"/>
      <c r="I2387" s="8" t="s">
        <v>3288</v>
      </c>
      <c r="J2387" s="7" t="s">
        <v>11</v>
      </c>
    </row>
    <row r="2388" spans="1:10" ht="46.8">
      <c r="A2388" s="21">
        <v>6923862</v>
      </c>
      <c r="B2388" s="8" t="s">
        <v>254</v>
      </c>
      <c r="C2388" s="8" t="s">
        <v>254</v>
      </c>
      <c r="D2388" s="20" t="s">
        <v>3724</v>
      </c>
      <c r="E2388" s="12"/>
      <c r="F2388" s="12"/>
      <c r="G2388" s="27" t="s">
        <v>42</v>
      </c>
      <c r="H2388" s="12"/>
      <c r="I2388" s="25">
        <v>21</v>
      </c>
      <c r="J2388" s="14" t="s">
        <v>75</v>
      </c>
    </row>
    <row r="2389" spans="1:10" ht="31.2">
      <c r="A2389" s="8">
        <v>6924846</v>
      </c>
      <c r="B2389" s="8" t="s">
        <v>254</v>
      </c>
      <c r="C2389" s="8" t="s">
        <v>254</v>
      </c>
      <c r="D2389" s="45" t="str">
        <f>HYPERLINK("https://catalog.archives.gov/search?q=*:*&amp;f.ancestorNaIds=6924846&amp;sort=naIdSort%20asc","Jail Book of St. Michael Island (Alaska), 1899-1905")</f>
        <v>Jail Book of St. Michael Island (Alaska), 1899-1905</v>
      </c>
      <c r="E2389" s="12"/>
      <c r="F2389" s="12"/>
      <c r="G2389" s="26" t="str">
        <f>HYPERLINK("https://familysearch.org/search/catalog/2835352","FamilySearch.org")</f>
        <v>FamilySearch.org</v>
      </c>
      <c r="H2389" s="12"/>
      <c r="I2389" s="8">
        <v>527</v>
      </c>
      <c r="J2389" s="7" t="s">
        <v>11</v>
      </c>
    </row>
    <row r="2390" spans="1:10" ht="46.8">
      <c r="A2390" s="21">
        <v>6948573</v>
      </c>
      <c r="B2390" s="8" t="s">
        <v>254</v>
      </c>
      <c r="C2390" s="8" t="s">
        <v>254</v>
      </c>
      <c r="D2390" s="20" t="s">
        <v>3725</v>
      </c>
      <c r="E2390" s="12"/>
      <c r="F2390" s="12"/>
      <c r="G2390" s="27" t="s">
        <v>42</v>
      </c>
      <c r="H2390" s="12"/>
      <c r="I2390" s="25">
        <v>21</v>
      </c>
      <c r="J2390" s="14" t="s">
        <v>75</v>
      </c>
    </row>
    <row r="2391" spans="1:10" ht="93.6">
      <c r="A2391" s="8">
        <v>7064413</v>
      </c>
      <c r="B2391" s="8" t="s">
        <v>254</v>
      </c>
      <c r="C2391" s="8" t="s">
        <v>254</v>
      </c>
      <c r="D2391" s="30" t="s">
        <v>3726</v>
      </c>
      <c r="E2391" s="12"/>
      <c r="F2391" s="12"/>
      <c r="G2391" s="12"/>
      <c r="H2391" s="66" t="s">
        <v>2747</v>
      </c>
      <c r="I2391" s="8">
        <v>261</v>
      </c>
      <c r="J2391" s="7" t="s">
        <v>75</v>
      </c>
    </row>
    <row r="2392" spans="1:10" ht="31.2">
      <c r="A2392" s="8">
        <v>7158295</v>
      </c>
      <c r="B2392" s="8" t="s">
        <v>254</v>
      </c>
      <c r="C2392" s="8" t="s">
        <v>254</v>
      </c>
      <c r="D2392" s="45" t="str">
        <f>HYPERLINK("https://catalog.archives.gov/search?q=*:*&amp;f.ancestorNaIds=7158295&amp;sort=naIdSort%20asc","Certificate Stubs, Iowa (Eastern (Dubuque) Division of the Northern District), 1917 - 1920")</f>
        <v>Certificate Stubs, Iowa (Eastern (Dubuque) Division of the Northern District), 1917 - 1920</v>
      </c>
      <c r="E2392" s="12"/>
      <c r="F2392" s="12"/>
      <c r="G2392" s="26" t="str">
        <f>HYPERLINK("https://www.familysearch.org/search/catalog/2820315","FamilySearch.org")</f>
        <v>FamilySearch.org</v>
      </c>
      <c r="H2392" s="12"/>
      <c r="I2392" s="8">
        <v>21</v>
      </c>
      <c r="J2392" s="7" t="s">
        <v>11</v>
      </c>
    </row>
    <row r="2393" spans="1:10" ht="31.2">
      <c r="A2393" s="8">
        <v>7158392</v>
      </c>
      <c r="B2393" s="8" t="s">
        <v>254</v>
      </c>
      <c r="C2393" s="8" t="s">
        <v>254</v>
      </c>
      <c r="D2393" s="45" t="str">
        <f>HYPERLINK("https://catalog.archives.gov/search?q=*:*&amp;f.ancestorNaIds=7158392&amp;sort=naIdSort%20asc","Certificate Stubs, Iowa (Central (Fort Dodge) Division of the Northern District), 1909 - 1926")</f>
        <v>Certificate Stubs, Iowa (Central (Fort Dodge) Division of the Northern District), 1909 - 1926</v>
      </c>
      <c r="E2393" s="12"/>
      <c r="F2393" s="12"/>
      <c r="G2393" s="26" t="str">
        <f>HYPERLINK("https://www.familysearch.org/search/catalog/2820316","FamilySearch.org")</f>
        <v>FamilySearch.org</v>
      </c>
      <c r="H2393" s="12"/>
      <c r="I2393" s="8">
        <v>21</v>
      </c>
      <c r="J2393" s="7" t="s">
        <v>11</v>
      </c>
    </row>
    <row r="2394" spans="1:10" ht="31.2">
      <c r="A2394" s="21">
        <v>7226554</v>
      </c>
      <c r="B2394" s="8" t="s">
        <v>254</v>
      </c>
      <c r="C2394" s="8" t="s">
        <v>254</v>
      </c>
      <c r="D2394" s="20" t="s">
        <v>3727</v>
      </c>
      <c r="E2394" s="12"/>
      <c r="F2394" s="12"/>
      <c r="G2394" s="27" t="s">
        <v>42</v>
      </c>
      <c r="H2394" s="12"/>
      <c r="I2394" s="25">
        <v>185</v>
      </c>
      <c r="J2394" s="14" t="s">
        <v>75</v>
      </c>
    </row>
    <row r="2395" spans="1:10" ht="31.2">
      <c r="A2395" s="21">
        <v>7226555</v>
      </c>
      <c r="B2395" s="8" t="s">
        <v>254</v>
      </c>
      <c r="C2395" s="8" t="s">
        <v>254</v>
      </c>
      <c r="D2395" s="28" t="s">
        <v>3728</v>
      </c>
      <c r="E2395" s="12"/>
      <c r="F2395" s="12"/>
      <c r="G2395" s="27" t="s">
        <v>42</v>
      </c>
      <c r="H2395" s="12"/>
      <c r="I2395" s="25">
        <v>185</v>
      </c>
      <c r="J2395" s="14" t="s">
        <v>11</v>
      </c>
    </row>
    <row r="2396" spans="1:10" ht="46.8">
      <c r="A2396" s="21">
        <v>7267811</v>
      </c>
      <c r="B2396" s="8" t="s">
        <v>254</v>
      </c>
      <c r="C2396" s="8" t="s">
        <v>254</v>
      </c>
      <c r="D2396" s="20" t="s">
        <v>3729</v>
      </c>
      <c r="E2396" s="12"/>
      <c r="F2396" s="12"/>
      <c r="G2396" s="27" t="s">
        <v>42</v>
      </c>
      <c r="H2396" s="12"/>
      <c r="I2396" s="25">
        <v>21</v>
      </c>
      <c r="J2396" s="14" t="s">
        <v>75</v>
      </c>
    </row>
    <row r="2397" spans="1:10" ht="31.2">
      <c r="A2397" s="8">
        <v>7269160</v>
      </c>
      <c r="B2397" s="8" t="s">
        <v>254</v>
      </c>
      <c r="C2397" s="8" t="s">
        <v>254</v>
      </c>
      <c r="D2397" s="45" t="str">
        <f>HYPERLINK("https://catalog.archives.gov/search?q=*:*&amp;f.ancestorNaIds=7269160&amp;sort=naIdSort%20asc","Declarations of Intention, Wisconsin (Western District, Madison Term), 1876-1990")</f>
        <v>Declarations of Intention, Wisconsin (Western District, Madison Term), 1876-1990</v>
      </c>
      <c r="E2397" s="12"/>
      <c r="F2397" s="12"/>
      <c r="G2397" s="26" t="str">
        <f>HYPERLINK("https://www.familysearch.org/search/catalog/3259501","FamilySearch.org")</f>
        <v>FamilySearch.org</v>
      </c>
      <c r="H2397" s="12"/>
      <c r="I2397" s="8">
        <v>21</v>
      </c>
      <c r="J2397" s="7" t="s">
        <v>17</v>
      </c>
    </row>
    <row r="2398" spans="1:10" ht="31.2">
      <c r="A2398" s="8">
        <v>7284025</v>
      </c>
      <c r="B2398" s="8" t="s">
        <v>254</v>
      </c>
      <c r="C2398" s="8" t="s">
        <v>254</v>
      </c>
      <c r="D2398" s="45" t="str">
        <f>HYPERLINK("https://catalog.archives.gov/search?q=*:*&amp;f.ancestorNaIds=7284025&amp;sort=naIdSort%20asc","Declarations of Intention, Wisconsin (Eastern District, Milwaukee Term), 1848-1991")</f>
        <v>Declarations of Intention, Wisconsin (Eastern District, Milwaukee Term), 1848-1991</v>
      </c>
      <c r="E2398" s="12"/>
      <c r="F2398" s="12"/>
      <c r="G2398" s="26" t="str">
        <f>HYPERLINK("https://www.familysearch.org/search/catalog/2174939","FamilySearch.org")</f>
        <v>FamilySearch.org</v>
      </c>
      <c r="H2398" s="12"/>
      <c r="I2398" s="8">
        <v>21</v>
      </c>
      <c r="J2398" s="7" t="s">
        <v>17</v>
      </c>
    </row>
    <row r="2399" spans="1:10" ht="31.2">
      <c r="A2399" s="8">
        <v>7284583</v>
      </c>
      <c r="B2399" s="8" t="s">
        <v>254</v>
      </c>
      <c r="C2399" s="8" t="s">
        <v>254</v>
      </c>
      <c r="D2399" s="28" t="s">
        <v>3730</v>
      </c>
      <c r="E2399" s="12"/>
      <c r="F2399" s="12"/>
      <c r="G2399" s="26" t="s">
        <v>42</v>
      </c>
      <c r="H2399" s="12"/>
      <c r="I2399" s="8">
        <v>21</v>
      </c>
      <c r="J2399" s="7" t="s">
        <v>17</v>
      </c>
    </row>
    <row r="2400" spans="1:10" ht="31.2">
      <c r="A2400" s="8">
        <v>7290159</v>
      </c>
      <c r="B2400" s="8" t="s">
        <v>254</v>
      </c>
      <c r="C2400" s="8" t="s">
        <v>254</v>
      </c>
      <c r="D2400" s="45" t="str">
        <f>HYPERLINK("https://catalog.archives.gov/search?q=*:*&amp;f.ancestorNaIds=7290159&amp;sort=naIdSort%20asc","Naturalization Depositions, Wisconsin (Eastern District, Milwaukee Term), 1908-1981")</f>
        <v>Naturalization Depositions, Wisconsin (Eastern District, Milwaukee Term), 1908-1981</v>
      </c>
      <c r="E2400" s="12"/>
      <c r="F2400" s="12"/>
      <c r="G2400" s="26" t="str">
        <f t="shared" ref="G2400:G2401" si="112">HYPERLINK("https://www.familysearch.org/search/catalog/2174939","FamilySearch.org")</f>
        <v>FamilySearch.org</v>
      </c>
      <c r="H2400" s="12"/>
      <c r="I2400" s="8">
        <v>21</v>
      </c>
      <c r="J2400" s="7" t="s">
        <v>17</v>
      </c>
    </row>
    <row r="2401" spans="1:10" ht="31.2">
      <c r="A2401" s="8">
        <v>7290188</v>
      </c>
      <c r="B2401" s="8" t="s">
        <v>254</v>
      </c>
      <c r="C2401" s="8" t="s">
        <v>254</v>
      </c>
      <c r="D2401" s="45" t="str">
        <f>HYPERLINK("https://catalog.archives.gov/search?q=*:*&amp;f.ancestorNaIds=7290188&amp;sort=naIdSort%20asc","Naturalization Orders, Wisconsin (Eastern District, Milwaukee Term), 1929-1992")</f>
        <v>Naturalization Orders, Wisconsin (Eastern District, Milwaukee Term), 1929-1992</v>
      </c>
      <c r="E2401" s="12"/>
      <c r="F2401" s="12"/>
      <c r="G2401" s="26" t="str">
        <f t="shared" si="112"/>
        <v>FamilySearch.org</v>
      </c>
      <c r="H2401" s="12"/>
      <c r="I2401" s="8">
        <v>21</v>
      </c>
      <c r="J2401" s="7" t="s">
        <v>17</v>
      </c>
    </row>
    <row r="2402" spans="1:10" ht="31.2">
      <c r="A2402" s="8">
        <v>7385089</v>
      </c>
      <c r="B2402" s="8" t="s">
        <v>254</v>
      </c>
      <c r="C2402" s="8" t="s">
        <v>254</v>
      </c>
      <c r="D2402" s="45" t="s">
        <v>3731</v>
      </c>
      <c r="E2402" s="12"/>
      <c r="F2402" s="12"/>
      <c r="G2402" s="26" t="str">
        <f>HYPERLINK("https://www.familysearch.org/search/catalog/2179222","FamilySearch.org")</f>
        <v>FamilySearch.org</v>
      </c>
      <c r="H2402" s="12"/>
      <c r="I2402" s="8">
        <v>21</v>
      </c>
      <c r="J2402" s="7" t="s">
        <v>11</v>
      </c>
    </row>
    <row r="2403" spans="1:10" ht="62.4">
      <c r="A2403" s="8">
        <v>7388457</v>
      </c>
      <c r="B2403" s="8" t="s">
        <v>254</v>
      </c>
      <c r="C2403" s="8" t="s">
        <v>254</v>
      </c>
      <c r="D2403" s="30" t="s">
        <v>3732</v>
      </c>
      <c r="E2403" s="12"/>
      <c r="F2403" s="12"/>
      <c r="G2403" s="12"/>
      <c r="H2403" s="66" t="s">
        <v>3733</v>
      </c>
      <c r="I2403" s="8">
        <v>82</v>
      </c>
      <c r="J2403" s="14" t="s">
        <v>75</v>
      </c>
    </row>
    <row r="2404" spans="1:10" ht="62.4">
      <c r="A2404" s="8">
        <v>7388459</v>
      </c>
      <c r="B2404" s="8" t="s">
        <v>254</v>
      </c>
      <c r="C2404" s="8" t="s">
        <v>254</v>
      </c>
      <c r="D2404" s="30" t="s">
        <v>3734</v>
      </c>
      <c r="E2404" s="12"/>
      <c r="F2404" s="12"/>
      <c r="G2404" s="12"/>
      <c r="H2404" s="66" t="s">
        <v>3733</v>
      </c>
      <c r="I2404" s="8">
        <v>82</v>
      </c>
      <c r="J2404" s="14" t="s">
        <v>75</v>
      </c>
    </row>
    <row r="2405" spans="1:10" ht="62.4">
      <c r="A2405" s="8">
        <v>7388606</v>
      </c>
      <c r="B2405" s="8" t="s">
        <v>254</v>
      </c>
      <c r="C2405" s="8" t="s">
        <v>254</v>
      </c>
      <c r="D2405" s="30" t="s">
        <v>3735</v>
      </c>
      <c r="E2405" s="12"/>
      <c r="F2405" s="12"/>
      <c r="G2405" s="12"/>
      <c r="H2405" s="51" t="str">
        <f>HYPERLINK("https://fraser.stlouisfed.org/archival/1344#473063","Federal Reserve Bank of St. Louis")</f>
        <v>Federal Reserve Bank of St. Louis</v>
      </c>
      <c r="I2405" s="8">
        <v>82</v>
      </c>
      <c r="J2405" s="7" t="s">
        <v>75</v>
      </c>
    </row>
    <row r="2406" spans="1:10" ht="46.8">
      <c r="A2406" s="21">
        <v>7408555</v>
      </c>
      <c r="B2406" s="8" t="s">
        <v>254</v>
      </c>
      <c r="C2406" s="8" t="s">
        <v>254</v>
      </c>
      <c r="D2406" s="28" t="s">
        <v>3736</v>
      </c>
      <c r="E2406" s="12"/>
      <c r="F2406" s="22" t="s">
        <v>14</v>
      </c>
      <c r="G2406" s="12"/>
      <c r="H2406" s="12"/>
      <c r="I2406" s="25">
        <v>117</v>
      </c>
      <c r="J2406" s="14" t="s">
        <v>11</v>
      </c>
    </row>
    <row r="2407" spans="1:10" ht="31.2">
      <c r="A2407" s="21">
        <v>7551458</v>
      </c>
      <c r="B2407" s="8" t="s">
        <v>254</v>
      </c>
      <c r="C2407" s="8" t="s">
        <v>254</v>
      </c>
      <c r="D2407" s="15" t="s">
        <v>3737</v>
      </c>
      <c r="E2407" s="12"/>
      <c r="F2407" s="22" t="s">
        <v>14</v>
      </c>
      <c r="G2407" s="27" t="s">
        <v>42</v>
      </c>
      <c r="H2407" s="12"/>
      <c r="I2407" s="25">
        <v>49</v>
      </c>
      <c r="J2407" s="14" t="s">
        <v>11</v>
      </c>
    </row>
    <row r="2408" spans="1:10" ht="31.2">
      <c r="A2408" s="21">
        <v>7551460</v>
      </c>
      <c r="B2408" s="8" t="s">
        <v>254</v>
      </c>
      <c r="C2408" s="8" t="s">
        <v>254</v>
      </c>
      <c r="D2408" s="15" t="s">
        <v>3738</v>
      </c>
      <c r="E2408" s="12"/>
      <c r="F2408" s="22" t="s">
        <v>14</v>
      </c>
      <c r="G2408" s="27" t="s">
        <v>42</v>
      </c>
      <c r="H2408" s="12"/>
      <c r="I2408" s="25">
        <v>49</v>
      </c>
      <c r="J2408" s="14" t="s">
        <v>11</v>
      </c>
    </row>
    <row r="2409" spans="1:10" ht="31.2">
      <c r="A2409" s="21">
        <v>7551461</v>
      </c>
      <c r="B2409" s="8" t="s">
        <v>254</v>
      </c>
      <c r="C2409" s="8" t="s">
        <v>254</v>
      </c>
      <c r="D2409" s="15" t="s">
        <v>3739</v>
      </c>
      <c r="E2409" s="12"/>
      <c r="F2409" s="22" t="s">
        <v>14</v>
      </c>
      <c r="G2409" s="27" t="s">
        <v>42</v>
      </c>
      <c r="H2409" s="12"/>
      <c r="I2409" s="25">
        <v>49</v>
      </c>
      <c r="J2409" s="14" t="s">
        <v>11</v>
      </c>
    </row>
    <row r="2410" spans="1:10" ht="31.2">
      <c r="A2410" s="21">
        <v>7551462</v>
      </c>
      <c r="B2410" s="8" t="s">
        <v>254</v>
      </c>
      <c r="C2410" s="8" t="s">
        <v>254</v>
      </c>
      <c r="D2410" s="15" t="s">
        <v>3740</v>
      </c>
      <c r="E2410" s="12"/>
      <c r="F2410" s="22" t="s">
        <v>14</v>
      </c>
      <c r="G2410" s="27" t="s">
        <v>42</v>
      </c>
      <c r="H2410" s="12"/>
      <c r="I2410" s="25">
        <v>49</v>
      </c>
      <c r="J2410" s="14" t="s">
        <v>11</v>
      </c>
    </row>
    <row r="2411" spans="1:10" ht="31.2">
      <c r="A2411" s="21">
        <v>7551463</v>
      </c>
      <c r="B2411" s="8" t="s">
        <v>254</v>
      </c>
      <c r="C2411" s="8" t="s">
        <v>254</v>
      </c>
      <c r="D2411" s="15" t="s">
        <v>3741</v>
      </c>
      <c r="E2411" s="12"/>
      <c r="F2411" s="22" t="s">
        <v>14</v>
      </c>
      <c r="G2411" s="27" t="s">
        <v>42</v>
      </c>
      <c r="H2411" s="12"/>
      <c r="I2411" s="25">
        <v>49</v>
      </c>
      <c r="J2411" s="14" t="s">
        <v>11</v>
      </c>
    </row>
    <row r="2412" spans="1:10" ht="31.2">
      <c r="A2412" s="21">
        <v>7551465</v>
      </c>
      <c r="B2412" s="8" t="s">
        <v>254</v>
      </c>
      <c r="C2412" s="8" t="s">
        <v>254</v>
      </c>
      <c r="D2412" s="15" t="s">
        <v>3742</v>
      </c>
      <c r="E2412" s="12"/>
      <c r="F2412" s="22" t="s">
        <v>14</v>
      </c>
      <c r="G2412" s="27" t="s">
        <v>42</v>
      </c>
      <c r="H2412" s="12"/>
      <c r="I2412" s="25">
        <v>49</v>
      </c>
      <c r="J2412" s="14" t="s">
        <v>11</v>
      </c>
    </row>
    <row r="2413" spans="1:10" ht="31.2">
      <c r="A2413" s="21">
        <v>7551466</v>
      </c>
      <c r="B2413" s="8" t="s">
        <v>254</v>
      </c>
      <c r="C2413" s="8" t="s">
        <v>254</v>
      </c>
      <c r="D2413" s="15" t="s">
        <v>3743</v>
      </c>
      <c r="E2413" s="12"/>
      <c r="F2413" s="22" t="s">
        <v>14</v>
      </c>
      <c r="G2413" s="27" t="s">
        <v>42</v>
      </c>
      <c r="H2413" s="12"/>
      <c r="I2413" s="25">
        <v>49</v>
      </c>
      <c r="J2413" s="14" t="s">
        <v>11</v>
      </c>
    </row>
    <row r="2414" spans="1:10" ht="31.2">
      <c r="A2414" s="21">
        <v>7551467</v>
      </c>
      <c r="B2414" s="8" t="s">
        <v>254</v>
      </c>
      <c r="C2414" s="8" t="s">
        <v>254</v>
      </c>
      <c r="D2414" s="15" t="s">
        <v>3744</v>
      </c>
      <c r="E2414" s="12"/>
      <c r="F2414" s="12"/>
      <c r="G2414" s="27" t="s">
        <v>42</v>
      </c>
      <c r="H2414" s="12"/>
      <c r="I2414" s="25">
        <v>49</v>
      </c>
      <c r="J2414" s="14" t="s">
        <v>11</v>
      </c>
    </row>
    <row r="2415" spans="1:10" ht="31.2">
      <c r="A2415" s="21">
        <v>7551468</v>
      </c>
      <c r="B2415" s="8" t="s">
        <v>254</v>
      </c>
      <c r="C2415" s="8" t="s">
        <v>254</v>
      </c>
      <c r="D2415" s="15" t="s">
        <v>3745</v>
      </c>
      <c r="E2415" s="12"/>
      <c r="F2415" s="22" t="s">
        <v>14</v>
      </c>
      <c r="G2415" s="27" t="s">
        <v>42</v>
      </c>
      <c r="H2415" s="12"/>
      <c r="I2415" s="25">
        <v>49</v>
      </c>
      <c r="J2415" s="14" t="s">
        <v>11</v>
      </c>
    </row>
    <row r="2416" spans="1:10" ht="31.2">
      <c r="A2416" s="21">
        <v>7551469</v>
      </c>
      <c r="B2416" s="8" t="s">
        <v>254</v>
      </c>
      <c r="C2416" s="8" t="s">
        <v>254</v>
      </c>
      <c r="D2416" s="15" t="s">
        <v>3746</v>
      </c>
      <c r="E2416" s="12"/>
      <c r="F2416" s="12"/>
      <c r="G2416" s="27" t="s">
        <v>42</v>
      </c>
      <c r="H2416" s="12"/>
      <c r="I2416" s="25">
        <v>49</v>
      </c>
      <c r="J2416" s="14" t="s">
        <v>11</v>
      </c>
    </row>
    <row r="2417" spans="1:10" ht="31.2">
      <c r="A2417" s="21">
        <v>7551470</v>
      </c>
      <c r="B2417" s="8" t="s">
        <v>254</v>
      </c>
      <c r="C2417" s="8" t="s">
        <v>254</v>
      </c>
      <c r="D2417" s="15" t="s">
        <v>3747</v>
      </c>
      <c r="E2417" s="12"/>
      <c r="F2417" s="22" t="s">
        <v>14</v>
      </c>
      <c r="G2417" s="27" t="s">
        <v>42</v>
      </c>
      <c r="H2417" s="12"/>
      <c r="I2417" s="25">
        <v>49</v>
      </c>
      <c r="J2417" s="14" t="s">
        <v>11</v>
      </c>
    </row>
    <row r="2418" spans="1:10" ht="31.2">
      <c r="A2418" s="21">
        <v>7551471</v>
      </c>
      <c r="B2418" s="8" t="s">
        <v>254</v>
      </c>
      <c r="C2418" s="8" t="s">
        <v>254</v>
      </c>
      <c r="D2418" s="15" t="s">
        <v>3748</v>
      </c>
      <c r="E2418" s="12"/>
      <c r="F2418" s="12"/>
      <c r="G2418" s="27" t="s">
        <v>42</v>
      </c>
      <c r="H2418" s="12"/>
      <c r="I2418" s="25">
        <v>49</v>
      </c>
      <c r="J2418" s="14" t="s">
        <v>11</v>
      </c>
    </row>
    <row r="2419" spans="1:10" ht="31.2">
      <c r="A2419" s="21">
        <v>7551472</v>
      </c>
      <c r="B2419" s="8" t="s">
        <v>254</v>
      </c>
      <c r="C2419" s="8" t="s">
        <v>254</v>
      </c>
      <c r="D2419" s="15" t="s">
        <v>3749</v>
      </c>
      <c r="E2419" s="12"/>
      <c r="F2419" s="12"/>
      <c r="G2419" s="27" t="s">
        <v>42</v>
      </c>
      <c r="H2419" s="12"/>
      <c r="I2419" s="25">
        <v>49</v>
      </c>
      <c r="J2419" s="14" t="s">
        <v>11</v>
      </c>
    </row>
    <row r="2420" spans="1:10" ht="46.8">
      <c r="A2420" s="8">
        <v>7564756</v>
      </c>
      <c r="B2420" s="8" t="s">
        <v>254</v>
      </c>
      <c r="C2420" s="8" t="s">
        <v>254</v>
      </c>
      <c r="D2420" s="45" t="s">
        <v>3750</v>
      </c>
      <c r="E2420" s="12"/>
      <c r="F2420" s="12"/>
      <c r="G2420" s="26" t="str">
        <f>HYPERLINK("https://www.familysearch.org/search/catalog/2179222","FamilySearch.org")</f>
        <v>FamilySearch.org</v>
      </c>
      <c r="H2420" s="12"/>
      <c r="I2420" s="8">
        <v>21</v>
      </c>
      <c r="J2420" s="7" t="s">
        <v>11</v>
      </c>
    </row>
    <row r="2421" spans="1:10" ht="31.2">
      <c r="A2421" s="8">
        <v>7580914</v>
      </c>
      <c r="B2421" s="8" t="s">
        <v>254</v>
      </c>
      <c r="C2421" s="8" t="s">
        <v>254</v>
      </c>
      <c r="D2421" s="45" t="str">
        <f>HYPERLINK("https://catalog.archives.gov/search?q=*:*&amp;f.ancestorNaIds=7580914&amp;sort=naIdSort%20asc","Petitions for Naturalization, Wisconsin (Western District, Superior Term), 1910-1955")</f>
        <v>Petitions for Naturalization, Wisconsin (Western District, Superior Term), 1910-1955</v>
      </c>
      <c r="E2421" s="12"/>
      <c r="F2421" s="12"/>
      <c r="G2421" s="26" t="str">
        <f t="shared" ref="G2421:G2423" si="113">HYPERLINK("https://www.familysearch.org/search/catalog/3259501","FamilySearch.org")</f>
        <v>FamilySearch.org</v>
      </c>
      <c r="H2421" s="12"/>
      <c r="I2421" s="8">
        <v>21</v>
      </c>
      <c r="J2421" s="7" t="s">
        <v>17</v>
      </c>
    </row>
    <row r="2422" spans="1:10" ht="46.8">
      <c r="A2422" s="8">
        <v>7580933</v>
      </c>
      <c r="B2422" s="8" t="s">
        <v>254</v>
      </c>
      <c r="C2422" s="8" t="s">
        <v>254</v>
      </c>
      <c r="D2422" s="45" t="str">
        <f>HYPERLINK("https://catalog.archives.gov/search?q=*:*&amp;f.ancestorNaIds=7580933&amp;sort=naIdSort%20asc","Declarations of Intention for Citizenship, Wisconsin (Western District, Superior Term), 1902-1921")</f>
        <v>Declarations of Intention for Citizenship, Wisconsin (Western District, Superior Term), 1902-1921</v>
      </c>
      <c r="E2422" s="12"/>
      <c r="F2422" s="12"/>
      <c r="G2422" s="26" t="str">
        <f t="shared" si="113"/>
        <v>FamilySearch.org</v>
      </c>
      <c r="H2422" s="12"/>
      <c r="I2422" s="8">
        <v>21</v>
      </c>
      <c r="J2422" s="7" t="s">
        <v>11</v>
      </c>
    </row>
    <row r="2423" spans="1:10" ht="31.2">
      <c r="A2423" s="8">
        <v>7580934</v>
      </c>
      <c r="B2423" s="8" t="s">
        <v>254</v>
      </c>
      <c r="C2423" s="8" t="s">
        <v>254</v>
      </c>
      <c r="D2423" s="45" t="str">
        <f>HYPERLINK("https://catalog.archives.gov/search?q=*:*&amp;f.ancestorNaIds=7580934&amp;sort=naIdSort%20asc","Naturalization Certificate Stubs, Wisconsin (Western District, Superior Term), 1910-1928")</f>
        <v>Naturalization Certificate Stubs, Wisconsin (Western District, Superior Term), 1910-1928</v>
      </c>
      <c r="E2423" s="12"/>
      <c r="F2423" s="12"/>
      <c r="G2423" s="26" t="str">
        <f t="shared" si="113"/>
        <v>FamilySearch.org</v>
      </c>
      <c r="H2423" s="12"/>
      <c r="I2423" s="8">
        <v>21</v>
      </c>
      <c r="J2423" s="7" t="s">
        <v>11</v>
      </c>
    </row>
    <row r="2424" spans="1:10" ht="31.2">
      <c r="A2424" s="21">
        <v>7591749</v>
      </c>
      <c r="B2424" s="8" t="s">
        <v>254</v>
      </c>
      <c r="C2424" s="8" t="s">
        <v>254</v>
      </c>
      <c r="D2424" s="28" t="s">
        <v>3751</v>
      </c>
      <c r="E2424" s="12"/>
      <c r="F2424" s="22" t="s">
        <v>14</v>
      </c>
      <c r="G2424" s="12"/>
      <c r="H2424" s="12"/>
      <c r="I2424" s="25">
        <v>41</v>
      </c>
      <c r="J2424" s="14" t="s">
        <v>11</v>
      </c>
    </row>
    <row r="2425" spans="1:10" ht="31.2">
      <c r="A2425" s="68">
        <v>7644720</v>
      </c>
      <c r="B2425" s="8" t="s">
        <v>254</v>
      </c>
      <c r="C2425" s="8" t="s">
        <v>254</v>
      </c>
      <c r="D2425" s="15" t="s">
        <v>3752</v>
      </c>
      <c r="E2425" s="27" t="s">
        <v>222</v>
      </c>
      <c r="F2425" s="27" t="str">
        <f>HYPERLINK("https://search.ancestryinstitution.com/search/db.aspx?dbid=2238","Ancestry.com")</f>
        <v>Ancestry.com</v>
      </c>
      <c r="G2425" s="12"/>
      <c r="H2425" s="12"/>
      <c r="I2425" s="25">
        <v>147</v>
      </c>
      <c r="J2425" s="14" t="s">
        <v>11</v>
      </c>
    </row>
    <row r="2426" spans="1:10" ht="15.6">
      <c r="A2426" s="21">
        <v>7644721</v>
      </c>
      <c r="B2426" s="8" t="s">
        <v>254</v>
      </c>
      <c r="C2426" s="8" t="s">
        <v>254</v>
      </c>
      <c r="D2426" s="28" t="s">
        <v>3753</v>
      </c>
      <c r="E2426" s="27" t="str">
        <f>HYPERLINK("https://www.fold3.com/title/765/wwii-old-mans-draft-registration-cards","Fold3.com")</f>
        <v>Fold3.com</v>
      </c>
      <c r="F2426" s="22" t="s">
        <v>14</v>
      </c>
      <c r="G2426" s="12"/>
      <c r="H2426" s="12"/>
      <c r="I2426" s="25">
        <v>147</v>
      </c>
      <c r="J2426" s="14" t="s">
        <v>11</v>
      </c>
    </row>
    <row r="2427" spans="1:10" ht="31.2">
      <c r="A2427" s="68">
        <v>7644723</v>
      </c>
      <c r="B2427" s="8" t="s">
        <v>254</v>
      </c>
      <c r="C2427" s="8" t="s">
        <v>254</v>
      </c>
      <c r="D2427" s="30" t="s">
        <v>3754</v>
      </c>
      <c r="E2427" s="27" t="s">
        <v>222</v>
      </c>
      <c r="F2427" s="27" t="str">
        <f t="shared" ref="F2427:F2434" si="114">HYPERLINK("https://search.ancestryinstitution.com/search/db.aspx?dbid=2238","Ancestry.com")</f>
        <v>Ancestry.com</v>
      </c>
      <c r="G2427" s="12"/>
      <c r="H2427" s="12"/>
      <c r="I2427" s="25">
        <v>147</v>
      </c>
      <c r="J2427" s="14" t="s">
        <v>75</v>
      </c>
    </row>
    <row r="2428" spans="1:10" ht="31.2">
      <c r="A2428" s="68">
        <v>7644724</v>
      </c>
      <c r="B2428" s="8" t="s">
        <v>254</v>
      </c>
      <c r="C2428" s="8" t="s">
        <v>254</v>
      </c>
      <c r="D2428" s="15" t="s">
        <v>3755</v>
      </c>
      <c r="E2428" s="27" t="s">
        <v>222</v>
      </c>
      <c r="F2428" s="27" t="str">
        <f t="shared" si="114"/>
        <v>Ancestry.com</v>
      </c>
      <c r="G2428" s="12"/>
      <c r="H2428" s="12"/>
      <c r="I2428" s="25">
        <v>147</v>
      </c>
      <c r="J2428" s="14" t="s">
        <v>11</v>
      </c>
    </row>
    <row r="2429" spans="1:10" ht="15.6">
      <c r="A2429" s="68">
        <v>7644725</v>
      </c>
      <c r="B2429" s="8" t="s">
        <v>254</v>
      </c>
      <c r="C2429" s="8" t="s">
        <v>254</v>
      </c>
      <c r="D2429" s="15" t="s">
        <v>3756</v>
      </c>
      <c r="E2429" s="27" t="s">
        <v>222</v>
      </c>
      <c r="F2429" s="27" t="str">
        <f t="shared" si="114"/>
        <v>Ancestry.com</v>
      </c>
      <c r="G2429" s="12"/>
      <c r="H2429" s="12"/>
      <c r="I2429" s="25">
        <v>147</v>
      </c>
      <c r="J2429" s="14" t="s">
        <v>11</v>
      </c>
    </row>
    <row r="2430" spans="1:10" ht="31.2">
      <c r="A2430" s="29">
        <v>7644726</v>
      </c>
      <c r="B2430" s="8" t="s">
        <v>254</v>
      </c>
      <c r="C2430" s="8" t="s">
        <v>254</v>
      </c>
      <c r="D2430" s="30" t="s">
        <v>3757</v>
      </c>
      <c r="E2430" s="27" t="s">
        <v>222</v>
      </c>
      <c r="F2430" s="27" t="str">
        <f t="shared" si="114"/>
        <v>Ancestry.com</v>
      </c>
      <c r="G2430" s="12"/>
      <c r="H2430" s="12"/>
      <c r="I2430" s="25">
        <v>147</v>
      </c>
      <c r="J2430" s="14" t="s">
        <v>75</v>
      </c>
    </row>
    <row r="2431" spans="1:10" ht="31.2">
      <c r="A2431" s="29">
        <v>7644727</v>
      </c>
      <c r="B2431" s="8" t="s">
        <v>254</v>
      </c>
      <c r="C2431" s="8" t="s">
        <v>254</v>
      </c>
      <c r="D2431" s="30" t="s">
        <v>3758</v>
      </c>
      <c r="E2431" s="27" t="s">
        <v>222</v>
      </c>
      <c r="F2431" s="27" t="str">
        <f t="shared" si="114"/>
        <v>Ancestry.com</v>
      </c>
      <c r="G2431" s="12"/>
      <c r="H2431" s="12"/>
      <c r="I2431" s="25">
        <v>147</v>
      </c>
      <c r="J2431" s="14" t="s">
        <v>75</v>
      </c>
    </row>
    <row r="2432" spans="1:10" ht="31.2">
      <c r="A2432" s="29">
        <v>7644728</v>
      </c>
      <c r="B2432" s="8" t="s">
        <v>254</v>
      </c>
      <c r="C2432" s="8" t="s">
        <v>254</v>
      </c>
      <c r="D2432" s="30" t="s">
        <v>3759</v>
      </c>
      <c r="E2432" s="27" t="s">
        <v>222</v>
      </c>
      <c r="F2432" s="27" t="str">
        <f t="shared" si="114"/>
        <v>Ancestry.com</v>
      </c>
      <c r="G2432" s="12"/>
      <c r="H2432" s="12"/>
      <c r="I2432" s="25">
        <v>147</v>
      </c>
      <c r="J2432" s="14" t="s">
        <v>75</v>
      </c>
    </row>
    <row r="2433" spans="1:10" ht="31.2">
      <c r="A2433" s="29">
        <v>7644729</v>
      </c>
      <c r="B2433" s="8" t="s">
        <v>254</v>
      </c>
      <c r="C2433" s="8" t="s">
        <v>254</v>
      </c>
      <c r="D2433" s="30" t="s">
        <v>3760</v>
      </c>
      <c r="E2433" s="27" t="s">
        <v>222</v>
      </c>
      <c r="F2433" s="27" t="str">
        <f t="shared" si="114"/>
        <v>Ancestry.com</v>
      </c>
      <c r="G2433" s="12"/>
      <c r="H2433" s="12"/>
      <c r="I2433" s="25">
        <v>147</v>
      </c>
      <c r="J2433" s="14" t="s">
        <v>75</v>
      </c>
    </row>
    <row r="2434" spans="1:10" ht="15.6">
      <c r="A2434" s="29">
        <v>7644730</v>
      </c>
      <c r="B2434" s="8" t="s">
        <v>254</v>
      </c>
      <c r="C2434" s="8" t="s">
        <v>254</v>
      </c>
      <c r="D2434" s="15" t="s">
        <v>3761</v>
      </c>
      <c r="E2434" s="27" t="s">
        <v>222</v>
      </c>
      <c r="F2434" s="27" t="str">
        <f t="shared" si="114"/>
        <v>Ancestry.com</v>
      </c>
      <c r="G2434" s="12"/>
      <c r="H2434" s="12"/>
      <c r="I2434" s="25">
        <v>147</v>
      </c>
      <c r="J2434" s="14" t="s">
        <v>11</v>
      </c>
    </row>
    <row r="2435" spans="1:10" ht="31.2">
      <c r="A2435" s="29">
        <v>7644731</v>
      </c>
      <c r="B2435" s="8" t="s">
        <v>254</v>
      </c>
      <c r="C2435" s="8" t="s">
        <v>254</v>
      </c>
      <c r="D2435" s="30" t="s">
        <v>3762</v>
      </c>
      <c r="E2435" s="27" t="s">
        <v>222</v>
      </c>
      <c r="F2435" s="22" t="s">
        <v>14</v>
      </c>
      <c r="G2435" s="12"/>
      <c r="H2435" s="12"/>
      <c r="I2435" s="25">
        <v>147</v>
      </c>
      <c r="J2435" s="14" t="s">
        <v>75</v>
      </c>
    </row>
    <row r="2436" spans="1:10" ht="31.2">
      <c r="A2436" s="21">
        <v>7644732</v>
      </c>
      <c r="B2436" s="8" t="s">
        <v>254</v>
      </c>
      <c r="C2436" s="8" t="s">
        <v>254</v>
      </c>
      <c r="D2436" s="15" t="s">
        <v>3763</v>
      </c>
      <c r="E2436" s="27" t="s">
        <v>222</v>
      </c>
      <c r="F2436" s="22" t="s">
        <v>14</v>
      </c>
      <c r="G2436" s="12"/>
      <c r="H2436" s="12"/>
      <c r="I2436" s="25">
        <v>147</v>
      </c>
      <c r="J2436" s="14" t="s">
        <v>11</v>
      </c>
    </row>
    <row r="2437" spans="1:10" ht="31.2">
      <c r="A2437" s="21">
        <v>7644733</v>
      </c>
      <c r="B2437" s="8" t="s">
        <v>254</v>
      </c>
      <c r="C2437" s="8" t="s">
        <v>254</v>
      </c>
      <c r="D2437" s="30" t="s">
        <v>3764</v>
      </c>
      <c r="E2437" s="27"/>
      <c r="F2437" s="27" t="str">
        <f>HYPERLINK("https://search.ancestryinstitution.com/search/db.aspx?dbid=2238","Ancestry.com")</f>
        <v>Ancestry.com</v>
      </c>
      <c r="G2437" s="27"/>
      <c r="H2437" s="12"/>
      <c r="I2437" s="25">
        <v>147</v>
      </c>
      <c r="J2437" s="14" t="s">
        <v>75</v>
      </c>
    </row>
    <row r="2438" spans="1:10" ht="31.2">
      <c r="A2438" s="29">
        <v>7644734</v>
      </c>
      <c r="B2438" s="8" t="s">
        <v>254</v>
      </c>
      <c r="C2438" s="8" t="s">
        <v>254</v>
      </c>
      <c r="D2438" s="30" t="s">
        <v>3765</v>
      </c>
      <c r="E2438" s="27" t="s">
        <v>222</v>
      </c>
      <c r="F2438" s="22" t="s">
        <v>14</v>
      </c>
      <c r="G2438" s="12"/>
      <c r="H2438" s="12"/>
      <c r="I2438" s="25">
        <v>147</v>
      </c>
      <c r="J2438" s="14" t="s">
        <v>75</v>
      </c>
    </row>
    <row r="2439" spans="1:10" ht="31.2">
      <c r="A2439" s="29">
        <v>7644735</v>
      </c>
      <c r="B2439" s="8" t="s">
        <v>254</v>
      </c>
      <c r="C2439" s="8" t="s">
        <v>254</v>
      </c>
      <c r="D2439" s="15" t="s">
        <v>3766</v>
      </c>
      <c r="E2439" s="27" t="s">
        <v>222</v>
      </c>
      <c r="F2439" s="22" t="s">
        <v>14</v>
      </c>
      <c r="G2439" s="12"/>
      <c r="H2439" s="12"/>
      <c r="I2439" s="25">
        <v>147</v>
      </c>
      <c r="J2439" s="14" t="s">
        <v>17</v>
      </c>
    </row>
    <row r="2440" spans="1:10" ht="31.2">
      <c r="A2440" s="29">
        <v>7644736</v>
      </c>
      <c r="B2440" s="8" t="s">
        <v>254</v>
      </c>
      <c r="C2440" s="8" t="s">
        <v>254</v>
      </c>
      <c r="D2440" s="30" t="s">
        <v>3767</v>
      </c>
      <c r="E2440" s="27" t="s">
        <v>222</v>
      </c>
      <c r="F2440" s="22" t="s">
        <v>14</v>
      </c>
      <c r="G2440" s="12"/>
      <c r="H2440" s="12"/>
      <c r="I2440" s="25">
        <v>147</v>
      </c>
      <c r="J2440" s="14" t="s">
        <v>75</v>
      </c>
    </row>
    <row r="2441" spans="1:10" ht="31.2">
      <c r="A2441" s="29">
        <v>7644737</v>
      </c>
      <c r="B2441" s="8" t="s">
        <v>254</v>
      </c>
      <c r="C2441" s="8" t="s">
        <v>254</v>
      </c>
      <c r="D2441" s="15" t="s">
        <v>3768</v>
      </c>
      <c r="E2441" s="27" t="s">
        <v>222</v>
      </c>
      <c r="F2441" s="22" t="s">
        <v>14</v>
      </c>
      <c r="G2441" s="12"/>
      <c r="H2441" s="12"/>
      <c r="I2441" s="25">
        <v>147</v>
      </c>
      <c r="J2441" s="14" t="s">
        <v>17</v>
      </c>
    </row>
    <row r="2442" spans="1:10" ht="31.2">
      <c r="A2442" s="29">
        <v>7644738</v>
      </c>
      <c r="B2442" s="8" t="s">
        <v>254</v>
      </c>
      <c r="C2442" s="8" t="s">
        <v>254</v>
      </c>
      <c r="D2442" s="15" t="s">
        <v>3769</v>
      </c>
      <c r="E2442" s="27" t="s">
        <v>222</v>
      </c>
      <c r="F2442" s="22" t="s">
        <v>14</v>
      </c>
      <c r="G2442" s="12"/>
      <c r="H2442" s="12"/>
      <c r="I2442" s="25">
        <v>147</v>
      </c>
      <c r="J2442" s="14" t="s">
        <v>17</v>
      </c>
    </row>
    <row r="2443" spans="1:10" ht="31.2">
      <c r="A2443" s="29">
        <v>7644739</v>
      </c>
      <c r="B2443" s="8" t="s">
        <v>254</v>
      </c>
      <c r="C2443" s="8" t="s">
        <v>254</v>
      </c>
      <c r="D2443" s="30" t="s">
        <v>3770</v>
      </c>
      <c r="E2443" s="27" t="s">
        <v>222</v>
      </c>
      <c r="F2443" s="22" t="s">
        <v>14</v>
      </c>
      <c r="G2443" s="12"/>
      <c r="H2443" s="12"/>
      <c r="I2443" s="25">
        <v>147</v>
      </c>
      <c r="J2443" s="14" t="s">
        <v>75</v>
      </c>
    </row>
    <row r="2444" spans="1:10" ht="31.2">
      <c r="A2444" s="21">
        <v>7644740</v>
      </c>
      <c r="B2444" s="8" t="s">
        <v>254</v>
      </c>
      <c r="C2444" s="8" t="s">
        <v>254</v>
      </c>
      <c r="D2444" s="20" t="s">
        <v>3771</v>
      </c>
      <c r="E2444" s="27" t="str">
        <f>HYPERLINK("https://www.fold3.com/title/765/wwii-old-mans-draft-registration-cards","Fold3.com")</f>
        <v>Fold3.com</v>
      </c>
      <c r="F2444" s="22" t="s">
        <v>14</v>
      </c>
      <c r="G2444" s="12"/>
      <c r="H2444" s="12"/>
      <c r="I2444" s="25">
        <v>147</v>
      </c>
      <c r="J2444" s="14" t="s">
        <v>75</v>
      </c>
    </row>
    <row r="2445" spans="1:10" ht="31.2">
      <c r="A2445" s="29">
        <v>7644741</v>
      </c>
      <c r="B2445" s="8" t="s">
        <v>254</v>
      </c>
      <c r="C2445" s="8" t="s">
        <v>254</v>
      </c>
      <c r="D2445" s="30" t="s">
        <v>3772</v>
      </c>
      <c r="E2445" s="27" t="s">
        <v>222</v>
      </c>
      <c r="F2445" s="22" t="s">
        <v>14</v>
      </c>
      <c r="G2445" s="12"/>
      <c r="H2445" s="12"/>
      <c r="I2445" s="25">
        <v>147</v>
      </c>
      <c r="J2445" s="14" t="s">
        <v>75</v>
      </c>
    </row>
    <row r="2446" spans="1:10" ht="31.2">
      <c r="A2446" s="29">
        <v>7644742</v>
      </c>
      <c r="B2446" s="8" t="s">
        <v>254</v>
      </c>
      <c r="C2446" s="8" t="s">
        <v>254</v>
      </c>
      <c r="D2446" s="20" t="s">
        <v>3773</v>
      </c>
      <c r="E2446" s="12"/>
      <c r="F2446" s="22" t="s">
        <v>14</v>
      </c>
      <c r="G2446" s="12"/>
      <c r="H2446" s="12"/>
      <c r="I2446" s="25">
        <v>147</v>
      </c>
      <c r="J2446" s="14" t="s">
        <v>75</v>
      </c>
    </row>
    <row r="2447" spans="1:10" ht="31.2">
      <c r="A2447" s="21">
        <v>7644743</v>
      </c>
      <c r="B2447" s="8" t="s">
        <v>254</v>
      </c>
      <c r="C2447" s="8" t="s">
        <v>254</v>
      </c>
      <c r="D2447" s="20" t="s">
        <v>3774</v>
      </c>
      <c r="E2447" s="12"/>
      <c r="F2447" s="22" t="s">
        <v>14</v>
      </c>
      <c r="G2447" s="12"/>
      <c r="H2447" s="12"/>
      <c r="I2447" s="25">
        <v>147</v>
      </c>
      <c r="J2447" s="14" t="s">
        <v>75</v>
      </c>
    </row>
    <row r="2448" spans="1:10" ht="31.2">
      <c r="A2448" s="21">
        <v>7644744</v>
      </c>
      <c r="B2448" s="8" t="s">
        <v>254</v>
      </c>
      <c r="C2448" s="8" t="s">
        <v>254</v>
      </c>
      <c r="D2448" s="20" t="s">
        <v>3775</v>
      </c>
      <c r="E2448" s="12"/>
      <c r="F2448" s="22" t="s">
        <v>14</v>
      </c>
      <c r="G2448" s="12"/>
      <c r="H2448" s="12"/>
      <c r="I2448" s="25">
        <v>147</v>
      </c>
      <c r="J2448" s="14" t="s">
        <v>75</v>
      </c>
    </row>
    <row r="2449" spans="1:10" ht="31.2">
      <c r="A2449" s="21">
        <v>7644745</v>
      </c>
      <c r="B2449" s="8" t="s">
        <v>254</v>
      </c>
      <c r="C2449" s="8" t="s">
        <v>254</v>
      </c>
      <c r="D2449" s="28" t="s">
        <v>3776</v>
      </c>
      <c r="E2449" s="27" t="str">
        <f>HYPERLINK("https://www.fold3.com/title/765/wwii-old-mans-draft-registration-cards","Fold3.com")</f>
        <v>Fold3.com</v>
      </c>
      <c r="F2449" s="22" t="s">
        <v>14</v>
      </c>
      <c r="G2449" s="12"/>
      <c r="H2449" s="12"/>
      <c r="I2449" s="25">
        <v>147</v>
      </c>
      <c r="J2449" s="14" t="s">
        <v>11</v>
      </c>
    </row>
    <row r="2450" spans="1:10" ht="31.2">
      <c r="A2450" s="29">
        <v>7644746</v>
      </c>
      <c r="B2450" s="8" t="s">
        <v>254</v>
      </c>
      <c r="C2450" s="8" t="s">
        <v>254</v>
      </c>
      <c r="D2450" s="30" t="s">
        <v>3777</v>
      </c>
      <c r="E2450" s="27"/>
      <c r="F2450" s="22" t="s">
        <v>14</v>
      </c>
      <c r="G2450" s="12"/>
      <c r="H2450" s="12"/>
      <c r="I2450" s="25">
        <v>147</v>
      </c>
      <c r="J2450" s="14" t="s">
        <v>75</v>
      </c>
    </row>
    <row r="2451" spans="1:10" ht="31.2">
      <c r="A2451" s="29">
        <v>7644747</v>
      </c>
      <c r="B2451" s="8" t="s">
        <v>254</v>
      </c>
      <c r="C2451" s="8" t="s">
        <v>254</v>
      </c>
      <c r="D2451" s="30" t="s">
        <v>3778</v>
      </c>
      <c r="E2451" s="27"/>
      <c r="F2451" s="22" t="s">
        <v>14</v>
      </c>
      <c r="G2451" s="12"/>
      <c r="H2451" s="12"/>
      <c r="I2451" s="25">
        <v>147</v>
      </c>
      <c r="J2451" s="14" t="s">
        <v>75</v>
      </c>
    </row>
    <row r="2452" spans="1:10" ht="31.2">
      <c r="A2452" s="29">
        <v>7644748</v>
      </c>
      <c r="B2452" s="8" t="s">
        <v>254</v>
      </c>
      <c r="C2452" s="8" t="s">
        <v>254</v>
      </c>
      <c r="D2452" s="30" t="s">
        <v>3779</v>
      </c>
      <c r="E2452" s="27"/>
      <c r="F2452" s="22" t="s">
        <v>14</v>
      </c>
      <c r="G2452" s="12"/>
      <c r="H2452" s="12"/>
      <c r="I2452" s="25">
        <v>147</v>
      </c>
      <c r="J2452" s="14" t="s">
        <v>75</v>
      </c>
    </row>
    <row r="2453" spans="1:10" ht="31.2">
      <c r="A2453" s="29">
        <v>7644749</v>
      </c>
      <c r="B2453" s="8" t="s">
        <v>254</v>
      </c>
      <c r="C2453" s="8" t="s">
        <v>254</v>
      </c>
      <c r="D2453" s="30" t="s">
        <v>3780</v>
      </c>
      <c r="E2453" s="27" t="s">
        <v>222</v>
      </c>
      <c r="F2453" s="22" t="s">
        <v>14</v>
      </c>
      <c r="G2453" s="12"/>
      <c r="H2453" s="12"/>
      <c r="I2453" s="25">
        <v>147</v>
      </c>
      <c r="J2453" s="14" t="s">
        <v>75</v>
      </c>
    </row>
    <row r="2454" spans="1:10" ht="31.2">
      <c r="A2454" s="21">
        <v>7644750</v>
      </c>
      <c r="B2454" s="8" t="s">
        <v>254</v>
      </c>
      <c r="C2454" s="8" t="s">
        <v>254</v>
      </c>
      <c r="D2454" s="30" t="s">
        <v>3781</v>
      </c>
      <c r="E2454" s="27"/>
      <c r="F2454" s="22" t="s">
        <v>14</v>
      </c>
      <c r="G2454" s="12"/>
      <c r="H2454" s="12"/>
      <c r="I2454" s="25">
        <v>147</v>
      </c>
      <c r="J2454" s="14" t="s">
        <v>75</v>
      </c>
    </row>
    <row r="2455" spans="1:10" ht="31.2">
      <c r="A2455" s="21">
        <v>7644751</v>
      </c>
      <c r="B2455" s="8" t="s">
        <v>254</v>
      </c>
      <c r="C2455" s="8" t="s">
        <v>254</v>
      </c>
      <c r="D2455" s="83" t="s">
        <v>3782</v>
      </c>
      <c r="E2455" s="27"/>
      <c r="F2455" s="22" t="s">
        <v>14</v>
      </c>
      <c r="G2455" s="12"/>
      <c r="H2455" s="12"/>
      <c r="I2455" s="25">
        <v>147</v>
      </c>
      <c r="J2455" s="14" t="s">
        <v>75</v>
      </c>
    </row>
    <row r="2456" spans="1:10" ht="31.2">
      <c r="A2456" s="21">
        <v>7644752</v>
      </c>
      <c r="B2456" s="8" t="s">
        <v>254</v>
      </c>
      <c r="C2456" s="8" t="s">
        <v>254</v>
      </c>
      <c r="D2456" s="30" t="s">
        <v>3783</v>
      </c>
      <c r="E2456" s="27"/>
      <c r="F2456" s="22" t="s">
        <v>14</v>
      </c>
      <c r="G2456" s="12"/>
      <c r="H2456" s="12"/>
      <c r="I2456" s="25">
        <v>147</v>
      </c>
      <c r="J2456" s="14" t="s">
        <v>75</v>
      </c>
    </row>
    <row r="2457" spans="1:10" ht="31.2">
      <c r="A2457" s="21">
        <v>7644753</v>
      </c>
      <c r="B2457" s="8" t="s">
        <v>254</v>
      </c>
      <c r="C2457" s="8" t="s">
        <v>254</v>
      </c>
      <c r="D2457" s="30" t="s">
        <v>3784</v>
      </c>
      <c r="E2457" s="27"/>
      <c r="F2457" s="22" t="s">
        <v>14</v>
      </c>
      <c r="G2457" s="12"/>
      <c r="H2457" s="12"/>
      <c r="I2457" s="25">
        <v>147</v>
      </c>
      <c r="J2457" s="14" t="s">
        <v>75</v>
      </c>
    </row>
    <row r="2458" spans="1:10" ht="31.2">
      <c r="A2458" s="21">
        <v>7644755</v>
      </c>
      <c r="B2458" s="8" t="s">
        <v>254</v>
      </c>
      <c r="C2458" s="8" t="s">
        <v>254</v>
      </c>
      <c r="D2458" s="30" t="s">
        <v>3785</v>
      </c>
      <c r="E2458" s="27"/>
      <c r="F2458" s="27" t="str">
        <f>HYPERLINK("https://search.ancestryinstitution.com/search/db.aspx?dbid=1002","Ancestry.com")</f>
        <v>Ancestry.com</v>
      </c>
      <c r="G2458" s="12"/>
      <c r="H2458" s="12"/>
      <c r="I2458" s="25">
        <v>147</v>
      </c>
      <c r="J2458" s="14" t="s">
        <v>75</v>
      </c>
    </row>
    <row r="2459" spans="1:10" ht="31.2">
      <c r="A2459" s="21">
        <v>7644756</v>
      </c>
      <c r="B2459" s="8" t="s">
        <v>254</v>
      </c>
      <c r="C2459" s="8" t="s">
        <v>254</v>
      </c>
      <c r="D2459" s="30" t="s">
        <v>3786</v>
      </c>
      <c r="E2459" s="27"/>
      <c r="F2459" s="22" t="s">
        <v>14</v>
      </c>
      <c r="G2459" s="12"/>
      <c r="H2459" s="12"/>
      <c r="I2459" s="25">
        <v>147</v>
      </c>
      <c r="J2459" s="14" t="s">
        <v>75</v>
      </c>
    </row>
    <row r="2460" spans="1:10" ht="31.2">
      <c r="A2460" s="21">
        <v>7820269</v>
      </c>
      <c r="B2460" s="8" t="s">
        <v>254</v>
      </c>
      <c r="C2460" s="8" t="s">
        <v>254</v>
      </c>
      <c r="D2460" s="28" t="s">
        <v>3787</v>
      </c>
      <c r="E2460" s="27" t="s">
        <v>222</v>
      </c>
      <c r="F2460" s="12"/>
      <c r="G2460" s="12"/>
      <c r="H2460" s="12"/>
      <c r="I2460" s="25">
        <v>49</v>
      </c>
      <c r="J2460" s="14" t="s">
        <v>17</v>
      </c>
    </row>
    <row r="2461" spans="1:10" ht="46.8">
      <c r="A2461" s="21">
        <v>7820274</v>
      </c>
      <c r="B2461" s="8" t="s">
        <v>254</v>
      </c>
      <c r="C2461" s="8" t="s">
        <v>254</v>
      </c>
      <c r="D2461" s="28" t="s">
        <v>3788</v>
      </c>
      <c r="E2461" s="27" t="s">
        <v>222</v>
      </c>
      <c r="F2461" s="12"/>
      <c r="G2461" s="27" t="str">
        <f t="shared" ref="G2461:G2462" si="115">HYPERLINK("https://www.familysearch.org/search/catalog/1837758","FamilySearch.org")</f>
        <v>FamilySearch.org</v>
      </c>
      <c r="H2461" s="12"/>
      <c r="I2461" s="25">
        <v>49</v>
      </c>
      <c r="J2461" s="14" t="s">
        <v>17</v>
      </c>
    </row>
    <row r="2462" spans="1:10" ht="46.8">
      <c r="A2462" s="21">
        <v>7820280</v>
      </c>
      <c r="B2462" s="8" t="s">
        <v>254</v>
      </c>
      <c r="C2462" s="8" t="s">
        <v>254</v>
      </c>
      <c r="D2462" s="28" t="s">
        <v>3789</v>
      </c>
      <c r="E2462" s="27" t="s">
        <v>222</v>
      </c>
      <c r="F2462" s="12"/>
      <c r="G2462" s="27" t="str">
        <f t="shared" si="115"/>
        <v>FamilySearch.org</v>
      </c>
      <c r="H2462" s="12"/>
      <c r="I2462" s="25">
        <v>49</v>
      </c>
      <c r="J2462" s="14" t="s">
        <v>17</v>
      </c>
    </row>
    <row r="2463" spans="1:10" ht="31.2">
      <c r="A2463" s="21">
        <v>7820297</v>
      </c>
      <c r="B2463" s="8" t="s">
        <v>254</v>
      </c>
      <c r="C2463" s="8" t="s">
        <v>254</v>
      </c>
      <c r="D2463" s="28" t="s">
        <v>3790</v>
      </c>
      <c r="E2463" s="27" t="s">
        <v>222</v>
      </c>
      <c r="F2463" s="12"/>
      <c r="G2463" s="12"/>
      <c r="H2463" s="12"/>
      <c r="I2463" s="25">
        <v>49</v>
      </c>
      <c r="J2463" s="14" t="s">
        <v>17</v>
      </c>
    </row>
    <row r="2464" spans="1:10" ht="46.8">
      <c r="A2464" s="21">
        <v>7820310</v>
      </c>
      <c r="B2464" s="8" t="s">
        <v>254</v>
      </c>
      <c r="C2464" s="8" t="s">
        <v>254</v>
      </c>
      <c r="D2464" s="28" t="s">
        <v>3791</v>
      </c>
      <c r="E2464" s="27" t="s">
        <v>222</v>
      </c>
      <c r="F2464" s="12"/>
      <c r="G2464" s="12"/>
      <c r="H2464" s="12"/>
      <c r="I2464" s="25">
        <v>49</v>
      </c>
      <c r="J2464" s="14" t="s">
        <v>17</v>
      </c>
    </row>
    <row r="2465" spans="1:10" ht="31.2">
      <c r="A2465" s="21">
        <v>7820334</v>
      </c>
      <c r="B2465" s="8" t="s">
        <v>254</v>
      </c>
      <c r="C2465" s="8" t="s">
        <v>254</v>
      </c>
      <c r="D2465" s="28" t="s">
        <v>3792</v>
      </c>
      <c r="E2465" s="27" t="s">
        <v>222</v>
      </c>
      <c r="F2465" s="12"/>
      <c r="G2465" s="12"/>
      <c r="H2465" s="12"/>
      <c r="I2465" s="25">
        <v>49</v>
      </c>
      <c r="J2465" s="14" t="s">
        <v>17</v>
      </c>
    </row>
    <row r="2466" spans="1:10" ht="46.8">
      <c r="A2466" s="21">
        <v>7820365</v>
      </c>
      <c r="B2466" s="8" t="s">
        <v>254</v>
      </c>
      <c r="C2466" s="8" t="s">
        <v>254</v>
      </c>
      <c r="D2466" s="28" t="s">
        <v>3793</v>
      </c>
      <c r="E2466" s="27" t="s">
        <v>222</v>
      </c>
      <c r="F2466" s="12"/>
      <c r="G2466" s="12"/>
      <c r="H2466" s="12"/>
      <c r="I2466" s="25">
        <v>49</v>
      </c>
      <c r="J2466" s="14" t="s">
        <v>17</v>
      </c>
    </row>
    <row r="2467" spans="1:10" ht="31.2">
      <c r="A2467" s="29">
        <v>7820382</v>
      </c>
      <c r="B2467" s="8" t="s">
        <v>254</v>
      </c>
      <c r="C2467" s="8" t="s">
        <v>254</v>
      </c>
      <c r="D2467" s="28" t="s">
        <v>3794</v>
      </c>
      <c r="E2467" s="27" t="s">
        <v>222</v>
      </c>
      <c r="F2467" s="12"/>
      <c r="G2467" s="12"/>
      <c r="H2467" s="12"/>
      <c r="I2467" s="25">
        <v>49</v>
      </c>
      <c r="J2467" s="14" t="s">
        <v>17</v>
      </c>
    </row>
    <row r="2468" spans="1:10" ht="46.8">
      <c r="A2468" s="29">
        <v>7820437</v>
      </c>
      <c r="B2468" s="8" t="s">
        <v>254</v>
      </c>
      <c r="C2468" s="8" t="s">
        <v>254</v>
      </c>
      <c r="D2468" s="28" t="s">
        <v>3795</v>
      </c>
      <c r="E2468" s="27" t="s">
        <v>222</v>
      </c>
      <c r="F2468" s="12"/>
      <c r="G2468" s="27" t="str">
        <f>HYPERLINK("https://www.familysearch.org/search/catalog/1837758","FamilySearch.com")</f>
        <v>FamilySearch.com</v>
      </c>
      <c r="H2468" s="12"/>
      <c r="I2468" s="25">
        <v>49</v>
      </c>
      <c r="J2468" s="14" t="s">
        <v>17</v>
      </c>
    </row>
    <row r="2469" spans="1:10" ht="31.2">
      <c r="A2469" s="21">
        <v>7820442</v>
      </c>
      <c r="B2469" s="8" t="s">
        <v>254</v>
      </c>
      <c r="C2469" s="8" t="s">
        <v>254</v>
      </c>
      <c r="D2469" s="20" t="s">
        <v>3796</v>
      </c>
      <c r="E2469" s="27" t="s">
        <v>222</v>
      </c>
      <c r="F2469" s="12"/>
      <c r="G2469" s="12"/>
      <c r="H2469" s="12"/>
      <c r="I2469" s="25">
        <v>49</v>
      </c>
      <c r="J2469" s="14" t="s">
        <v>75</v>
      </c>
    </row>
    <row r="2470" spans="1:10" ht="31.2">
      <c r="A2470" s="21">
        <v>7820447</v>
      </c>
      <c r="B2470" s="8" t="s">
        <v>254</v>
      </c>
      <c r="C2470" s="8" t="s">
        <v>254</v>
      </c>
      <c r="D2470" s="28" t="s">
        <v>3797</v>
      </c>
      <c r="E2470" s="27" t="s">
        <v>222</v>
      </c>
      <c r="F2470" s="12"/>
      <c r="G2470" s="27" t="str">
        <f>HYPERLINK("https://www.familysearch.org/search/catalog/1837758","FamilySearch.com")</f>
        <v>FamilySearch.com</v>
      </c>
      <c r="H2470" s="12"/>
      <c r="I2470" s="25">
        <v>49</v>
      </c>
      <c r="J2470" s="14" t="s">
        <v>17</v>
      </c>
    </row>
    <row r="2471" spans="1:10" ht="46.8">
      <c r="A2471" s="8">
        <v>7891149</v>
      </c>
      <c r="B2471" s="8" t="s">
        <v>254</v>
      </c>
      <c r="C2471" s="8" t="s">
        <v>254</v>
      </c>
      <c r="D2471" s="30" t="s">
        <v>3798</v>
      </c>
      <c r="E2471" s="12"/>
      <c r="F2471" s="26" t="str">
        <f t="shared" ref="F2471:F2472" si="116">HYPERLINK("https://search.ancestryinstitution.com/search/db.aspx?dbid=3998","Ancestry.com")</f>
        <v>Ancestry.com</v>
      </c>
      <c r="G2471" s="12"/>
      <c r="H2471" s="12"/>
      <c r="I2471" s="8">
        <v>21</v>
      </c>
      <c r="J2471" s="7" t="s">
        <v>75</v>
      </c>
    </row>
    <row r="2472" spans="1:10" ht="31.2">
      <c r="A2472" s="8">
        <v>7891220</v>
      </c>
      <c r="B2472" s="8" t="s">
        <v>254</v>
      </c>
      <c r="C2472" s="8" t="s">
        <v>254</v>
      </c>
      <c r="D2472" s="30" t="s">
        <v>3799</v>
      </c>
      <c r="E2472" s="12"/>
      <c r="F2472" s="26" t="str">
        <f t="shared" si="116"/>
        <v>Ancestry.com</v>
      </c>
      <c r="G2472" s="12"/>
      <c r="H2472" s="12"/>
      <c r="I2472" s="8">
        <v>21</v>
      </c>
      <c r="J2472" s="7" t="s">
        <v>75</v>
      </c>
    </row>
    <row r="2473" spans="1:10" ht="46.8">
      <c r="A2473" s="21">
        <v>12021518</v>
      </c>
      <c r="B2473" s="8" t="s">
        <v>254</v>
      </c>
      <c r="C2473" s="8" t="s">
        <v>254</v>
      </c>
      <c r="D2473" s="20" t="s">
        <v>3800</v>
      </c>
      <c r="E2473" s="12"/>
      <c r="F2473" s="12"/>
      <c r="G2473" s="27" t="s">
        <v>42</v>
      </c>
      <c r="H2473" s="12"/>
      <c r="I2473" s="25">
        <v>21</v>
      </c>
      <c r="J2473" s="14" t="s">
        <v>75</v>
      </c>
    </row>
    <row r="2474" spans="1:10" ht="46.8">
      <c r="A2474" s="8">
        <v>12620535</v>
      </c>
      <c r="B2474" s="8" t="s">
        <v>254</v>
      </c>
      <c r="C2474" s="8" t="s">
        <v>254</v>
      </c>
      <c r="D2474" s="28" t="s">
        <v>3801</v>
      </c>
      <c r="E2474" s="12"/>
      <c r="F2474" s="12"/>
      <c r="G2474" s="12"/>
      <c r="H2474" s="66" t="s">
        <v>3683</v>
      </c>
      <c r="I2474" s="8">
        <v>351</v>
      </c>
      <c r="J2474" s="7" t="s">
        <v>11</v>
      </c>
    </row>
    <row r="2475" spans="1:10" ht="46.8">
      <c r="A2475" s="8">
        <v>16585062</v>
      </c>
      <c r="B2475" s="8" t="s">
        <v>254</v>
      </c>
      <c r="C2475" s="8" t="s">
        <v>254</v>
      </c>
      <c r="D2475" s="30" t="s">
        <v>3802</v>
      </c>
      <c r="E2475" s="12"/>
      <c r="F2475" s="12"/>
      <c r="G2475" s="12"/>
      <c r="H2475" s="66" t="s">
        <v>2733</v>
      </c>
      <c r="I2475" s="8">
        <v>21</v>
      </c>
      <c r="J2475" s="14" t="s">
        <v>75</v>
      </c>
    </row>
    <row r="2476" spans="1:10" ht="46.8">
      <c r="A2476" s="8">
        <v>17407964</v>
      </c>
      <c r="B2476" s="8" t="s">
        <v>254</v>
      </c>
      <c r="C2476" s="8" t="s">
        <v>254</v>
      </c>
      <c r="D2476" s="30" t="s">
        <v>3803</v>
      </c>
      <c r="E2476" s="12"/>
      <c r="F2476" s="12"/>
      <c r="G2476" s="26" t="str">
        <f t="shared" ref="G2476:G2479" si="117">HYPERLINK("https://www.familysearch.org/search/catalog/2622271","FamilySearch.org")</f>
        <v>FamilySearch.org</v>
      </c>
      <c r="H2476" s="12"/>
      <c r="I2476" s="8">
        <v>21</v>
      </c>
      <c r="J2476" s="7" t="s">
        <v>75</v>
      </c>
    </row>
    <row r="2477" spans="1:10" ht="46.8">
      <c r="A2477" s="8">
        <v>18222300</v>
      </c>
      <c r="B2477" s="8" t="s">
        <v>254</v>
      </c>
      <c r="C2477" s="8" t="s">
        <v>254</v>
      </c>
      <c r="D2477" s="30" t="s">
        <v>3804</v>
      </c>
      <c r="E2477" s="12"/>
      <c r="F2477" s="12"/>
      <c r="G2477" s="26" t="str">
        <f t="shared" si="117"/>
        <v>FamilySearch.org</v>
      </c>
      <c r="H2477" s="12"/>
      <c r="I2477" s="8">
        <v>21</v>
      </c>
      <c r="J2477" s="7" t="s">
        <v>75</v>
      </c>
    </row>
    <row r="2478" spans="1:10" ht="46.8">
      <c r="A2478" s="8">
        <v>18233305</v>
      </c>
      <c r="B2478" s="8" t="s">
        <v>254</v>
      </c>
      <c r="C2478" s="8" t="s">
        <v>254</v>
      </c>
      <c r="D2478" s="30" t="s">
        <v>3805</v>
      </c>
      <c r="E2478" s="12"/>
      <c r="F2478" s="12"/>
      <c r="G2478" s="26" t="str">
        <f t="shared" si="117"/>
        <v>FamilySearch.org</v>
      </c>
      <c r="H2478" s="12"/>
      <c r="I2478" s="8">
        <v>21</v>
      </c>
      <c r="J2478" s="7" t="s">
        <v>75</v>
      </c>
    </row>
    <row r="2479" spans="1:10" ht="46.8">
      <c r="A2479" s="8">
        <v>18462267</v>
      </c>
      <c r="B2479" s="8" t="s">
        <v>254</v>
      </c>
      <c r="C2479" s="8" t="s">
        <v>254</v>
      </c>
      <c r="D2479" s="30" t="s">
        <v>3806</v>
      </c>
      <c r="E2479" s="12"/>
      <c r="F2479" s="12"/>
      <c r="G2479" s="26" t="str">
        <f t="shared" si="117"/>
        <v>FamilySearch.org</v>
      </c>
      <c r="H2479" s="12"/>
      <c r="I2479" s="8">
        <v>21</v>
      </c>
      <c r="J2479" s="7" t="s">
        <v>75</v>
      </c>
    </row>
    <row r="2480" spans="1:10" ht="31.2">
      <c r="A2480" s="8">
        <v>22345862</v>
      </c>
      <c r="B2480" s="8" t="s">
        <v>254</v>
      </c>
      <c r="C2480" s="8" t="s">
        <v>254</v>
      </c>
      <c r="D2480" s="30" t="s">
        <v>3807</v>
      </c>
      <c r="E2480" s="12"/>
      <c r="F2480" s="12"/>
      <c r="G2480" s="71" t="str">
        <f>HYPERLINK("https://www.familysearch.org/wiki/en/Alaska,_Naturalization_Records_-_FamilySearch_Historical_Records","FamilySearch.org")</f>
        <v>FamilySearch.org</v>
      </c>
      <c r="H2480" s="12"/>
      <c r="I2480" s="8">
        <v>21</v>
      </c>
      <c r="J2480" s="7" t="s">
        <v>75</v>
      </c>
    </row>
    <row r="2481" spans="1:10" ht="31.2">
      <c r="A2481" s="8">
        <v>23829527</v>
      </c>
      <c r="B2481" s="8" t="s">
        <v>254</v>
      </c>
      <c r="C2481" s="8" t="s">
        <v>254</v>
      </c>
      <c r="D2481" s="30" t="s">
        <v>3808</v>
      </c>
      <c r="E2481" s="12"/>
      <c r="F2481" s="12"/>
      <c r="G2481" s="22" t="s">
        <v>42</v>
      </c>
      <c r="H2481" s="12"/>
      <c r="I2481" s="8">
        <v>21</v>
      </c>
      <c r="J2481" s="7" t="s">
        <v>75</v>
      </c>
    </row>
    <row r="2482" spans="1:10" ht="46.8">
      <c r="A2482" s="8">
        <v>23904630</v>
      </c>
      <c r="B2482" s="8" t="s">
        <v>254</v>
      </c>
      <c r="C2482" s="8" t="s">
        <v>254</v>
      </c>
      <c r="D2482" s="15" t="s">
        <v>3809</v>
      </c>
      <c r="E2482" s="12"/>
      <c r="F2482" s="12"/>
      <c r="G2482" s="26" t="str">
        <f t="shared" ref="G2482:G2487" si="118">HYPERLINK("https://www.familysearch.org/wiki/en/Alaska,_Naturalization_Records_-_FamilySearch_Historical_Records","FamilySearch.org")</f>
        <v>FamilySearch.org</v>
      </c>
      <c r="H2482" s="12"/>
      <c r="I2482" s="8">
        <v>21</v>
      </c>
      <c r="J2482" s="7" t="s">
        <v>11</v>
      </c>
    </row>
    <row r="2483" spans="1:10" ht="46.8">
      <c r="A2483" s="8">
        <v>24329955</v>
      </c>
      <c r="B2483" s="8" t="s">
        <v>254</v>
      </c>
      <c r="C2483" s="8" t="s">
        <v>254</v>
      </c>
      <c r="D2483" s="30" t="s">
        <v>3810</v>
      </c>
      <c r="E2483" s="12"/>
      <c r="F2483" s="12"/>
      <c r="G2483" s="26" t="str">
        <f t="shared" si="118"/>
        <v>FamilySearch.org</v>
      </c>
      <c r="H2483" s="12"/>
      <c r="I2483" s="8">
        <v>21</v>
      </c>
      <c r="J2483" s="7" t="s">
        <v>75</v>
      </c>
    </row>
    <row r="2484" spans="1:10" ht="46.8">
      <c r="A2484" s="8">
        <v>24329956</v>
      </c>
      <c r="B2484" s="8" t="s">
        <v>254</v>
      </c>
      <c r="C2484" s="8" t="s">
        <v>254</v>
      </c>
      <c r="D2484" s="30" t="s">
        <v>3811</v>
      </c>
      <c r="E2484" s="12"/>
      <c r="F2484" s="12"/>
      <c r="G2484" s="26" t="str">
        <f t="shared" si="118"/>
        <v>FamilySearch.org</v>
      </c>
      <c r="H2484" s="12"/>
      <c r="I2484" s="8">
        <v>21</v>
      </c>
      <c r="J2484" s="7" t="s">
        <v>75</v>
      </c>
    </row>
    <row r="2485" spans="1:10" ht="46.8">
      <c r="A2485" s="8">
        <v>24470202</v>
      </c>
      <c r="B2485" s="8" t="s">
        <v>254</v>
      </c>
      <c r="C2485" s="8" t="s">
        <v>254</v>
      </c>
      <c r="D2485" s="30" t="s">
        <v>3812</v>
      </c>
      <c r="E2485" s="12"/>
      <c r="F2485" s="12"/>
      <c r="G2485" s="26" t="str">
        <f t="shared" si="118"/>
        <v>FamilySearch.org</v>
      </c>
      <c r="H2485" s="12"/>
      <c r="I2485" s="8">
        <v>21</v>
      </c>
      <c r="J2485" s="7" t="s">
        <v>75</v>
      </c>
    </row>
    <row r="2486" spans="1:10" ht="46.8">
      <c r="A2486" s="8">
        <v>24519770</v>
      </c>
      <c r="B2486" s="8" t="s">
        <v>254</v>
      </c>
      <c r="C2486" s="8" t="s">
        <v>254</v>
      </c>
      <c r="D2486" s="30" t="s">
        <v>3813</v>
      </c>
      <c r="E2486" s="12"/>
      <c r="F2486" s="12"/>
      <c r="G2486" s="26" t="str">
        <f t="shared" si="118"/>
        <v>FamilySearch.org</v>
      </c>
      <c r="H2486" s="12"/>
      <c r="I2486" s="8">
        <v>21</v>
      </c>
      <c r="J2486" s="7" t="s">
        <v>75</v>
      </c>
    </row>
    <row r="2487" spans="1:10" ht="31.2">
      <c r="A2487" s="8">
        <v>24738376</v>
      </c>
      <c r="B2487" s="8" t="s">
        <v>254</v>
      </c>
      <c r="C2487" s="8" t="s">
        <v>254</v>
      </c>
      <c r="D2487" s="30" t="s">
        <v>3814</v>
      </c>
      <c r="E2487" s="12"/>
      <c r="F2487" s="12"/>
      <c r="G2487" s="26" t="str">
        <f t="shared" si="118"/>
        <v>FamilySearch.org</v>
      </c>
      <c r="H2487" s="12"/>
      <c r="I2487" s="8">
        <v>21</v>
      </c>
      <c r="J2487" s="7" t="s">
        <v>75</v>
      </c>
    </row>
    <row r="2488" spans="1:10" ht="31.2">
      <c r="A2488" s="8">
        <v>29904530</v>
      </c>
      <c r="B2488" s="8" t="s">
        <v>254</v>
      </c>
      <c r="C2488" s="8" t="s">
        <v>254</v>
      </c>
      <c r="D2488" s="45" t="str">
        <f>HYPERLINK("https://catalog.archives.gov/search?q=*:*&amp;f.ancestorNaIds=29904530&amp;sort=naIdSort%20asc","Oaths on Documentation (Alaska), 1/1/1936 - 12/31/1950")</f>
        <v>Oaths on Documentation (Alaska), 1/1/1936 - 12/31/1950</v>
      </c>
      <c r="E2488" s="12"/>
      <c r="F2488" s="12"/>
      <c r="G2488" s="26" t="str">
        <f>HYPERLINK("https://www.familysearch.org/search/catalog/2835357","FamilySearch.org")</f>
        <v>FamilySearch.org</v>
      </c>
      <c r="H2488" s="12"/>
      <c r="I2488" s="8">
        <v>36</v>
      </c>
      <c r="J2488" s="7" t="s">
        <v>11</v>
      </c>
    </row>
    <row r="2489" spans="1:10" ht="31.2">
      <c r="A2489" s="8">
        <v>29914964</v>
      </c>
      <c r="B2489" s="8" t="s">
        <v>254</v>
      </c>
      <c r="C2489" s="8" t="s">
        <v>254</v>
      </c>
      <c r="D2489" s="45" t="str">
        <f>HYPERLINK("https://catalog.archives.gov/search?q=*:*&amp;f.ancestorNaIds=29914964&amp;sort=naIdSort%20asc","Oaths of Masters for Vessels Under 20 Tons (Alaska), 1907 - 1945")</f>
        <v>Oaths of Masters for Vessels Under 20 Tons (Alaska), 1907 - 1945</v>
      </c>
      <c r="E2489" s="12"/>
      <c r="F2489" s="12"/>
      <c r="G2489" s="26" t="str">
        <f t="shared" ref="G2489:G2490" si="119">HYPERLINK("https://www.familysearch.org/search/catalog/2835362","FamilySearch.org")</f>
        <v>FamilySearch.org</v>
      </c>
      <c r="H2489" s="12"/>
      <c r="I2489" s="8">
        <v>36</v>
      </c>
      <c r="J2489" s="7" t="s">
        <v>11</v>
      </c>
    </row>
    <row r="2490" spans="1:10" ht="31.2">
      <c r="A2490" s="8">
        <v>29914966</v>
      </c>
      <c r="B2490" s="8" t="s">
        <v>254</v>
      </c>
      <c r="C2490" s="8" t="s">
        <v>254</v>
      </c>
      <c r="D2490" s="45" t="str">
        <f>HYPERLINK("https://catalog.archives.gov/search?q=*:*&amp;f.ancestorNaIds=29914966&amp;sort=naIdSort%20asc","Oaths of Masters of Enrolled Vessels, 1930 - 1934")</f>
        <v>Oaths of Masters of Enrolled Vessels, 1930 - 1934</v>
      </c>
      <c r="E2490" s="12"/>
      <c r="F2490" s="12"/>
      <c r="G2490" s="26" t="str">
        <f t="shared" si="119"/>
        <v>FamilySearch.org</v>
      </c>
      <c r="H2490" s="12"/>
      <c r="I2490" s="8">
        <v>36</v>
      </c>
      <c r="J2490" s="7" t="s">
        <v>11</v>
      </c>
    </row>
    <row r="2491" spans="1:10" ht="15.6">
      <c r="A2491" s="8">
        <v>29914967</v>
      </c>
      <c r="B2491" s="8" t="s">
        <v>254</v>
      </c>
      <c r="C2491" s="8" t="s">
        <v>254</v>
      </c>
      <c r="D2491" s="45" t="str">
        <f>HYPERLINK("https://catalog.archives.gov/search?q=*:*&amp;f.ancestorNaIds=29914967&amp;sort=naIdSort%20asc","Copies of Oaths, 1903 - 1910")</f>
        <v>Copies of Oaths, 1903 - 1910</v>
      </c>
      <c r="E2491" s="12"/>
      <c r="F2491" s="12"/>
      <c r="G2491" s="26" t="str">
        <f>HYPERLINK("https://www.familysearch.org/search/catalog/2835363","FamilySearch.org")</f>
        <v>FamilySearch.org</v>
      </c>
      <c r="H2491" s="12"/>
      <c r="I2491" s="8">
        <v>36</v>
      </c>
      <c r="J2491" s="7" t="s">
        <v>11</v>
      </c>
    </row>
    <row r="2492" spans="1:10" ht="15.6">
      <c r="A2492" s="8">
        <v>30010059</v>
      </c>
      <c r="B2492" s="8" t="s">
        <v>254</v>
      </c>
      <c r="C2492" s="8" t="s">
        <v>254</v>
      </c>
      <c r="D2492" s="45" t="str">
        <f>HYPERLINK("https://catalog.archives.gov/search?q=*:*&amp;f.ancestorNaIds=30010059&amp;sort=naIdSort%20asc","Oaths on Registry of Vessels, 1906 - 1939")</f>
        <v>Oaths on Registry of Vessels, 1906 - 1939</v>
      </c>
      <c r="E2492" s="12"/>
      <c r="F2492" s="12"/>
      <c r="G2492" s="26" t="str">
        <f>HYPERLINK("https://www.familysearch.org/search/catalog/2835358","FamilySearch.org")</f>
        <v>FamilySearch.org</v>
      </c>
      <c r="H2492" s="12"/>
      <c r="I2492" s="8">
        <v>36</v>
      </c>
      <c r="J2492" s="7" t="s">
        <v>17</v>
      </c>
    </row>
    <row r="2493" spans="1:10" ht="31.2">
      <c r="A2493" s="8">
        <v>31491335</v>
      </c>
      <c r="B2493" s="8" t="s">
        <v>254</v>
      </c>
      <c r="C2493" s="8" t="s">
        <v>254</v>
      </c>
      <c r="D2493" s="45" t="str">
        <f>HYPERLINK("https://catalog.archives.gov/search?q=*:*&amp;f.ancestorNaIds=31491335&amp;sort=naIdSort%20asc","Masters' Oaths on Registry and Licenses of Vessels Under 20 Tons, 1904 - 1936")</f>
        <v>Masters' Oaths on Registry and Licenses of Vessels Under 20 Tons, 1904 - 1936</v>
      </c>
      <c r="E2493" s="12"/>
      <c r="F2493" s="12"/>
      <c r="G2493" s="26" t="str">
        <f>HYPERLINK("https://www.familysearch.org/search/catalog/2835357","FamilySearch.org")</f>
        <v>FamilySearch.org</v>
      </c>
      <c r="H2493" s="12"/>
      <c r="I2493" s="8">
        <v>36</v>
      </c>
      <c r="J2493" s="7" t="s">
        <v>11</v>
      </c>
    </row>
    <row r="2494" spans="1:10" ht="31.2">
      <c r="A2494" s="8">
        <v>32028515</v>
      </c>
      <c r="B2494" s="8" t="s">
        <v>254</v>
      </c>
      <c r="C2494" s="8" t="s">
        <v>254</v>
      </c>
      <c r="D2494" s="45" t="str">
        <f>HYPERLINK("https://catalog.archives.gov/search?q=*:*&amp;f.ancestorNaIds=32028515&amp;sort=naIdSort%20asc","Oaths on Registry and Ownership of Vessels, 1/1/1919 - 12/31/1936")</f>
        <v>Oaths on Registry and Ownership of Vessels, 1/1/1919 - 12/31/1936</v>
      </c>
      <c r="E2494" s="12"/>
      <c r="F2494" s="12"/>
      <c r="G2494" s="26" t="str">
        <f>HYPERLINK("https://www.familysearch.org/search/catalog/2835358","FamilySearch.org")</f>
        <v>FamilySearch.org</v>
      </c>
      <c r="H2494" s="12"/>
      <c r="I2494" s="8">
        <v>36</v>
      </c>
      <c r="J2494" s="7" t="s">
        <v>11</v>
      </c>
    </row>
    <row r="2495" spans="1:10" ht="46.8">
      <c r="A2495" s="8">
        <v>55161363</v>
      </c>
      <c r="B2495" s="8" t="s">
        <v>254</v>
      </c>
      <c r="C2495" s="8" t="s">
        <v>254</v>
      </c>
      <c r="D2495" s="45" t="s">
        <v>3815</v>
      </c>
      <c r="E2495" s="12"/>
      <c r="F2495" s="12"/>
      <c r="G2495" s="26" t="str">
        <f t="shared" ref="G2495:G2497" si="120">HYPERLINK("https://www.familysearch.org/search/catalog/2179222","FamilySearch.org")</f>
        <v>FamilySearch.org</v>
      </c>
      <c r="H2495" s="12"/>
      <c r="I2495" s="8">
        <v>21</v>
      </c>
      <c r="J2495" s="7" t="s">
        <v>17</v>
      </c>
    </row>
    <row r="2496" spans="1:10" ht="46.8">
      <c r="A2496" s="8">
        <v>55275709</v>
      </c>
      <c r="B2496" s="8" t="s">
        <v>254</v>
      </c>
      <c r="C2496" s="8" t="s">
        <v>254</v>
      </c>
      <c r="D2496" s="28" t="s">
        <v>3816</v>
      </c>
      <c r="E2496" s="12"/>
      <c r="F2496" s="12"/>
      <c r="G2496" s="26" t="str">
        <f t="shared" si="120"/>
        <v>FamilySearch.org</v>
      </c>
      <c r="H2496" s="12"/>
      <c r="I2496" s="8">
        <v>21</v>
      </c>
      <c r="J2496" s="7" t="s">
        <v>11</v>
      </c>
    </row>
    <row r="2497" spans="1:10" ht="31.2">
      <c r="A2497" s="8">
        <v>55275795</v>
      </c>
      <c r="B2497" s="8" t="s">
        <v>254</v>
      </c>
      <c r="C2497" s="8" t="s">
        <v>254</v>
      </c>
      <c r="D2497" s="28" t="s">
        <v>3817</v>
      </c>
      <c r="E2497" s="12"/>
      <c r="F2497" s="12"/>
      <c r="G2497" s="26" t="str">
        <f t="shared" si="120"/>
        <v>FamilySearch.org</v>
      </c>
      <c r="H2497" s="12"/>
      <c r="I2497" s="8">
        <v>21</v>
      </c>
      <c r="J2497" s="7" t="s">
        <v>11</v>
      </c>
    </row>
    <row r="2498" spans="1:10" ht="31.2">
      <c r="A2498" s="8">
        <v>61656604</v>
      </c>
      <c r="B2498" s="8" t="s">
        <v>254</v>
      </c>
      <c r="C2498" s="8" t="s">
        <v>254</v>
      </c>
      <c r="D2498" s="45" t="str">
        <f>HYPERLINK("https://catalog.archives.gov/search?q=*:*&amp;f.ancestorNaIds=61656604&amp;sort=naIdSort%20asc","Repatriation Order Books, Wisconsin (Eastern District, Milwaukee Term), 1940-1961")</f>
        <v>Repatriation Order Books, Wisconsin (Eastern District, Milwaukee Term), 1940-1961</v>
      </c>
      <c r="E2498" s="12"/>
      <c r="F2498" s="12"/>
      <c r="G2498" s="26" t="s">
        <v>42</v>
      </c>
      <c r="H2498" s="12"/>
      <c r="I2498" s="8">
        <v>21</v>
      </c>
      <c r="J2498" s="7" t="s">
        <v>17</v>
      </c>
    </row>
    <row r="2499" spans="1:10" ht="31.2">
      <c r="A2499" s="8">
        <v>62186111</v>
      </c>
      <c r="B2499" s="8" t="s">
        <v>254</v>
      </c>
      <c r="C2499" s="8" t="s">
        <v>254</v>
      </c>
      <c r="D2499" s="45" t="str">
        <f>HYPERLINK("https://catalog.archives.gov/search?q=*:*&amp;f.ancestorNaIds=62186111&amp;sort=naIdSort%20asc","Naturalization Records Index, Wisconsin (Eastern District, Milwaukee Term), 1894-1906")</f>
        <v>Naturalization Records Index, Wisconsin (Eastern District, Milwaukee Term), 1894-1906</v>
      </c>
      <c r="E2499" s="12"/>
      <c r="F2499" s="12"/>
      <c r="G2499" s="26" t="str">
        <f t="shared" ref="G2499:G2500" si="121">HYPERLINK("https://www.familysearch.org/search/catalog/2138589","FamilySearch.org")</f>
        <v>FamilySearch.org</v>
      </c>
      <c r="H2499" s="12"/>
      <c r="I2499" s="8">
        <v>21</v>
      </c>
      <c r="J2499" s="7" t="s">
        <v>11</v>
      </c>
    </row>
    <row r="2500" spans="1:10" ht="31.2">
      <c r="A2500" s="8">
        <v>62291974</v>
      </c>
      <c r="B2500" s="8" t="s">
        <v>254</v>
      </c>
      <c r="C2500" s="8" t="s">
        <v>254</v>
      </c>
      <c r="D2500" s="45" t="str">
        <f>HYPERLINK("https://catalog.archives.gov/search?q=*:*&amp;f.ancestorNaIds=62291974&amp;sort=naIdSort%20asc","Index Declaration of Intention, Wisconsin (Eastern District, Milwaukee Term), 1856-1906")</f>
        <v>Index Declaration of Intention, Wisconsin (Eastern District, Milwaukee Term), 1856-1906</v>
      </c>
      <c r="E2500" s="12"/>
      <c r="F2500" s="12"/>
      <c r="G2500" s="26" t="str">
        <f t="shared" si="121"/>
        <v>FamilySearch.org</v>
      </c>
      <c r="H2500" s="12"/>
      <c r="I2500" s="8">
        <v>21</v>
      </c>
      <c r="J2500" s="7" t="s">
        <v>11</v>
      </c>
    </row>
    <row r="2501" spans="1:10" ht="31.2">
      <c r="A2501" s="8">
        <v>66799047</v>
      </c>
      <c r="B2501" s="8" t="s">
        <v>254</v>
      </c>
      <c r="C2501" s="8" t="s">
        <v>254</v>
      </c>
      <c r="D2501" s="28" t="s">
        <v>3818</v>
      </c>
      <c r="E2501" s="12"/>
      <c r="F2501" s="12"/>
      <c r="G2501" s="26" t="str">
        <f>HYPERLINK("https://www.familysearch.org/search/catalog/2179222","FamilySearch.org")</f>
        <v>FamilySearch.org</v>
      </c>
      <c r="H2501" s="12"/>
      <c r="I2501" s="8">
        <v>21</v>
      </c>
      <c r="J2501" s="7" t="s">
        <v>11</v>
      </c>
    </row>
    <row r="2502" spans="1:10" ht="31.2">
      <c r="A2502" s="21">
        <v>68143444</v>
      </c>
      <c r="B2502" s="8" t="s">
        <v>254</v>
      </c>
      <c r="C2502" s="8" t="s">
        <v>254</v>
      </c>
      <c r="D2502" s="28" t="s">
        <v>3819</v>
      </c>
      <c r="E2502" s="12"/>
      <c r="F2502" s="22" t="s">
        <v>14</v>
      </c>
      <c r="G2502" s="12"/>
      <c r="H2502" s="12"/>
      <c r="I2502" s="25">
        <v>85</v>
      </c>
      <c r="J2502" s="14" t="s">
        <v>11</v>
      </c>
    </row>
    <row r="2503" spans="1:10" ht="31.2">
      <c r="A2503" s="8">
        <v>70187177</v>
      </c>
      <c r="B2503" s="8" t="s">
        <v>254</v>
      </c>
      <c r="C2503" s="8" t="s">
        <v>254</v>
      </c>
      <c r="D2503" s="30" t="s">
        <v>3820</v>
      </c>
      <c r="E2503" s="12"/>
      <c r="F2503" s="12"/>
      <c r="G2503" s="26" t="str">
        <f>HYPERLINK("https://www.familysearch.org/search/catalog/507612","FamilySearch.org")</f>
        <v>FamilySearch.org</v>
      </c>
      <c r="H2503" s="12"/>
      <c r="I2503" s="8">
        <v>21</v>
      </c>
      <c r="J2503" s="7" t="s">
        <v>75</v>
      </c>
    </row>
    <row r="2504" spans="1:10" ht="46.8">
      <c r="A2504" s="8">
        <v>71962684</v>
      </c>
      <c r="B2504" s="8" t="s">
        <v>254</v>
      </c>
      <c r="C2504" s="8" t="s">
        <v>254</v>
      </c>
      <c r="D2504" s="30" t="s">
        <v>3821</v>
      </c>
      <c r="E2504" s="12"/>
      <c r="F2504" s="12"/>
      <c r="G2504" s="26" t="str">
        <f>HYPERLINK("https://www.familysearch.org/search/catalog/2622271","FamilySearch.org")</f>
        <v>FamilySearch.org</v>
      </c>
      <c r="H2504" s="12"/>
      <c r="I2504" s="8">
        <v>21</v>
      </c>
      <c r="J2504" s="7" t="s">
        <v>75</v>
      </c>
    </row>
    <row r="2505" spans="1:10" ht="31.2">
      <c r="A2505" s="8">
        <v>74895917</v>
      </c>
      <c r="B2505" s="8" t="s">
        <v>254</v>
      </c>
      <c r="C2505" s="8" t="s">
        <v>254</v>
      </c>
      <c r="D2505" s="28" t="s">
        <v>3822</v>
      </c>
      <c r="E2505" s="12"/>
      <c r="F2505" s="12"/>
      <c r="G2505" s="26" t="s">
        <v>42</v>
      </c>
      <c r="H2505" s="12"/>
      <c r="I2505" s="8">
        <v>21</v>
      </c>
      <c r="J2505" s="7" t="s">
        <v>11</v>
      </c>
    </row>
    <row r="2506" spans="1:10" ht="46.8">
      <c r="A2506" s="8">
        <v>75573424</v>
      </c>
      <c r="B2506" s="8" t="s">
        <v>254</v>
      </c>
      <c r="C2506" s="8" t="s">
        <v>254</v>
      </c>
      <c r="D2506" s="30" t="s">
        <v>3823</v>
      </c>
      <c r="E2506" s="12"/>
      <c r="F2506" s="12"/>
      <c r="G2506" s="26" t="str">
        <f>HYPERLINK("https://www.familysearch.org/search/catalog/2820777","FamilySearch.org")</f>
        <v>FamilySearch.org</v>
      </c>
      <c r="H2506" s="12"/>
      <c r="I2506" s="8">
        <v>21</v>
      </c>
      <c r="J2506" s="7" t="s">
        <v>75</v>
      </c>
    </row>
    <row r="2507" spans="1:10" ht="31.2">
      <c r="A2507" s="8">
        <v>75667208</v>
      </c>
      <c r="B2507" s="8" t="s">
        <v>254</v>
      </c>
      <c r="C2507" s="8" t="s">
        <v>254</v>
      </c>
      <c r="D2507" s="45" t="str">
        <f>HYPERLINK("https://catalog.archives.gov/search?q=*:*&amp;f.ancestorNaIds=75667208&amp;sort=naIdSort%20asc","Index to Declarations of Intention, Wisconsin (Western District, Madison Term), 1848 - 1899")</f>
        <v>Index to Declarations of Intention, Wisconsin (Western District, Madison Term), 1848 - 1899</v>
      </c>
      <c r="E2507" s="12"/>
      <c r="F2507" s="12"/>
      <c r="G2507" s="26" t="str">
        <f>HYPERLINK("https://www.familysearch.org/search/catalog/3259501","FamilySearch.org")</f>
        <v>FamilySearch.org</v>
      </c>
      <c r="H2507" s="12"/>
      <c r="I2507" s="8">
        <v>21</v>
      </c>
      <c r="J2507" s="7" t="s">
        <v>11</v>
      </c>
    </row>
    <row r="2508" spans="1:10" ht="31.2">
      <c r="A2508" s="8">
        <v>75718064</v>
      </c>
      <c r="B2508" s="8" t="s">
        <v>254</v>
      </c>
      <c r="C2508" s="8" t="s">
        <v>254</v>
      </c>
      <c r="D2508" s="45" t="s">
        <v>3824</v>
      </c>
      <c r="E2508" s="12"/>
      <c r="F2508" s="12"/>
      <c r="G2508" s="26" t="str">
        <f t="shared" ref="G2508:G2510" si="122">HYPERLINK("https://www.familysearch.org/search/catalog/2179220","FamilySearch.org")</f>
        <v>FamilySearch.org</v>
      </c>
      <c r="H2508" s="12"/>
      <c r="I2508" s="8">
        <v>21</v>
      </c>
      <c r="J2508" s="7" t="s">
        <v>11</v>
      </c>
    </row>
    <row r="2509" spans="1:10" ht="31.2">
      <c r="A2509" s="8">
        <v>75718065</v>
      </c>
      <c r="B2509" s="8" t="s">
        <v>254</v>
      </c>
      <c r="C2509" s="8" t="s">
        <v>254</v>
      </c>
      <c r="D2509" s="28" t="s">
        <v>3825</v>
      </c>
      <c r="E2509" s="12"/>
      <c r="F2509" s="12"/>
      <c r="G2509" s="26" t="str">
        <f t="shared" si="122"/>
        <v>FamilySearch.org</v>
      </c>
      <c r="H2509" s="12"/>
      <c r="I2509" s="8">
        <v>21</v>
      </c>
      <c r="J2509" s="7" t="s">
        <v>11</v>
      </c>
    </row>
    <row r="2510" spans="1:10" ht="31.2">
      <c r="A2510" s="8">
        <v>75718118</v>
      </c>
      <c r="B2510" s="8" t="s">
        <v>254</v>
      </c>
      <c r="C2510" s="8" t="s">
        <v>254</v>
      </c>
      <c r="D2510" s="45" t="s">
        <v>3826</v>
      </c>
      <c r="E2510" s="12"/>
      <c r="F2510" s="12"/>
      <c r="G2510" s="26" t="str">
        <f t="shared" si="122"/>
        <v>FamilySearch.org</v>
      </c>
      <c r="H2510" s="12"/>
      <c r="I2510" s="8">
        <v>21</v>
      </c>
      <c r="J2510" s="7" t="s">
        <v>11</v>
      </c>
    </row>
    <row r="2511" spans="1:10" ht="31.2">
      <c r="A2511" s="8">
        <v>76034890</v>
      </c>
      <c r="B2511" s="8" t="s">
        <v>254</v>
      </c>
      <c r="C2511" s="8" t="s">
        <v>254</v>
      </c>
      <c r="D2511" s="45" t="str">
        <f>HYPERLINK("https://catalog.archives.gov/search?q=*:*&amp;f.ancestorNaIds=76034890&amp;sort=naIdSort%20asc","Income Tax Assessment Lists, Massachusetts (Collection District 3, Boston), 1914-1917")</f>
        <v>Income Tax Assessment Lists, Massachusetts (Collection District 3, Boston), 1914-1917</v>
      </c>
      <c r="E2511" s="12"/>
      <c r="F2511" s="12"/>
      <c r="G2511" s="22" t="s">
        <v>42</v>
      </c>
      <c r="H2511" s="12"/>
      <c r="I2511" s="8">
        <v>58</v>
      </c>
      <c r="J2511" s="7" t="s">
        <v>11</v>
      </c>
    </row>
    <row r="2512" spans="1:10" ht="46.8">
      <c r="A2512" s="8">
        <v>76034898</v>
      </c>
      <c r="B2512" s="8" t="s">
        <v>254</v>
      </c>
      <c r="C2512" s="8" t="s">
        <v>254</v>
      </c>
      <c r="D2512" s="45" t="str">
        <f>HYPERLINK("https://catalog.archives.gov/search?q=*:*&amp;f.ancestorNaIds=76034898&amp;sort=naIdSort%20asc","Collector's Records of Legacies and Distributive Shares, Massachusetts (Collection District 3, Boston), 1899-1903")</f>
        <v>Collector's Records of Legacies and Distributive Shares, Massachusetts (Collection District 3, Boston), 1899-1903</v>
      </c>
      <c r="E2512" s="12"/>
      <c r="F2512" s="12"/>
      <c r="G2512" s="22" t="s">
        <v>42</v>
      </c>
      <c r="H2512" s="12"/>
      <c r="I2512" s="8">
        <v>58</v>
      </c>
      <c r="J2512" s="7" t="s">
        <v>11</v>
      </c>
    </row>
    <row r="2513" spans="1:10" ht="46.8">
      <c r="A2513" s="8">
        <v>76034909</v>
      </c>
      <c r="B2513" s="8" t="s">
        <v>254</v>
      </c>
      <c r="C2513" s="8" t="s">
        <v>254</v>
      </c>
      <c r="D2513" s="45" t="str">
        <f>HYPERLINK("https://catalog.archives.gov/search?q=*:*&amp;f.ancestorNaIds=76034909&amp;sort=naIdSort%20asc","Records of Claims for Abatement and Refunding of Taxes, Massachusetts (Collection District 3, Boston), 1897-1918")</f>
        <v>Records of Claims for Abatement and Refunding of Taxes, Massachusetts (Collection District 3, Boston), 1897-1918</v>
      </c>
      <c r="E2513" s="12"/>
      <c r="F2513" s="12"/>
      <c r="G2513" s="22" t="s">
        <v>42</v>
      </c>
      <c r="H2513" s="12"/>
      <c r="I2513" s="8">
        <v>58</v>
      </c>
      <c r="J2513" s="7" t="s">
        <v>11</v>
      </c>
    </row>
    <row r="2514" spans="1:10" ht="46.8">
      <c r="A2514" s="8">
        <v>76043560</v>
      </c>
      <c r="B2514" s="8" t="s">
        <v>254</v>
      </c>
      <c r="C2514" s="8" t="s">
        <v>254</v>
      </c>
      <c r="D2514" s="45" t="str">
        <f>HYPERLINK("https://catalog.archives.gov/search?q=*:*&amp;f.ancestorNaIds=76043560&amp;sort=naIdSort%20asc","Corporation Special Excise Tax Assessment Lists, Massachusetts (Collection District 3, Boston), 1911-1917")</f>
        <v>Corporation Special Excise Tax Assessment Lists, Massachusetts (Collection District 3, Boston), 1911-1917</v>
      </c>
      <c r="E2514" s="12"/>
      <c r="F2514" s="12"/>
      <c r="G2514" s="22" t="s">
        <v>42</v>
      </c>
      <c r="H2514" s="12"/>
      <c r="I2514" s="8">
        <v>58</v>
      </c>
      <c r="J2514" s="7" t="s">
        <v>11</v>
      </c>
    </row>
    <row r="2515" spans="1:10" ht="31.2">
      <c r="A2515" s="8">
        <v>76193916</v>
      </c>
      <c r="B2515" s="8" t="s">
        <v>254</v>
      </c>
      <c r="C2515" s="8" t="s">
        <v>254</v>
      </c>
      <c r="D2515" s="45" t="s">
        <v>3827</v>
      </c>
      <c r="E2515" s="12"/>
      <c r="F2515" s="12"/>
      <c r="G2515" s="26" t="str">
        <f>HYPERLINK("https://www.familysearch.org/search/collection/2968245","FamilySearch.org")</f>
        <v>FamilySearch.org</v>
      </c>
      <c r="H2515" s="7"/>
      <c r="I2515" s="8">
        <v>15</v>
      </c>
      <c r="J2515" s="7" t="s">
        <v>17</v>
      </c>
    </row>
    <row r="2516" spans="1:10" ht="31.2">
      <c r="A2516" s="21">
        <v>78122503</v>
      </c>
      <c r="B2516" s="8" t="s">
        <v>254</v>
      </c>
      <c r="C2516" s="8" t="s">
        <v>254</v>
      </c>
      <c r="D2516" s="20" t="s">
        <v>3828</v>
      </c>
      <c r="E2516" s="12"/>
      <c r="F2516" s="22" t="s">
        <v>14</v>
      </c>
      <c r="G2516" s="27" t="str">
        <f>HYPERLINK("https://www.familysearch.org/search/collection/1880573","FamilySearch.org")</f>
        <v>FamilySearch.org</v>
      </c>
      <c r="H2516" s="12"/>
      <c r="I2516" s="25">
        <v>147</v>
      </c>
      <c r="J2516" s="14" t="s">
        <v>75</v>
      </c>
    </row>
    <row r="2517" spans="1:10" ht="31.2">
      <c r="A2517" s="21">
        <v>78122507</v>
      </c>
      <c r="B2517" s="8" t="s">
        <v>254</v>
      </c>
      <c r="C2517" s="8" t="s">
        <v>254</v>
      </c>
      <c r="D2517" s="15" t="s">
        <v>3829</v>
      </c>
      <c r="E2517" s="27" t="s">
        <v>222</v>
      </c>
      <c r="F2517" s="12"/>
      <c r="G2517" s="12"/>
      <c r="H2517" s="12"/>
      <c r="I2517" s="25">
        <v>147</v>
      </c>
      <c r="J2517" s="14" t="s">
        <v>11</v>
      </c>
    </row>
    <row r="2518" spans="1:10" ht="31.2">
      <c r="A2518" s="21">
        <v>78122510</v>
      </c>
      <c r="B2518" s="8" t="s">
        <v>254</v>
      </c>
      <c r="C2518" s="8" t="s">
        <v>254</v>
      </c>
      <c r="D2518" s="20" t="s">
        <v>3830</v>
      </c>
      <c r="E2518" s="27" t="str">
        <f>HYPERLINK("https://www.fold3.com/title/765/wwii-old-mans-draft-registration-cards","Fold3.com")</f>
        <v>Fold3.com</v>
      </c>
      <c r="F2518" s="22" t="s">
        <v>14</v>
      </c>
      <c r="G2518" s="12"/>
      <c r="H2518" s="12"/>
      <c r="I2518" s="25">
        <v>147</v>
      </c>
      <c r="J2518" s="14" t="s">
        <v>75</v>
      </c>
    </row>
    <row r="2519" spans="1:10" ht="46.8">
      <c r="A2519" s="8">
        <v>81448495</v>
      </c>
      <c r="B2519" s="8" t="s">
        <v>254</v>
      </c>
      <c r="C2519" s="8" t="s">
        <v>254</v>
      </c>
      <c r="D2519" s="45" t="s">
        <v>3831</v>
      </c>
      <c r="E2519" s="12"/>
      <c r="F2519" s="12"/>
      <c r="G2519" s="26" t="s">
        <v>42</v>
      </c>
      <c r="H2519" s="12"/>
      <c r="I2519" s="8">
        <v>21</v>
      </c>
      <c r="J2519" s="7" t="s">
        <v>11</v>
      </c>
    </row>
    <row r="2520" spans="1:10" ht="46.8">
      <c r="A2520" s="8">
        <v>81448584</v>
      </c>
      <c r="B2520" s="8" t="s">
        <v>254</v>
      </c>
      <c r="C2520" s="8" t="s">
        <v>254</v>
      </c>
      <c r="D2520" s="45" t="s">
        <v>3832</v>
      </c>
      <c r="E2520" s="12"/>
      <c r="F2520" s="12"/>
      <c r="G2520" s="26" t="s">
        <v>42</v>
      </c>
      <c r="H2520" s="12"/>
      <c r="I2520" s="8">
        <v>21</v>
      </c>
      <c r="J2520" s="7" t="s">
        <v>11</v>
      </c>
    </row>
    <row r="2521" spans="1:10" ht="46.8">
      <c r="A2521" s="8">
        <v>81448631</v>
      </c>
      <c r="B2521" s="8" t="s">
        <v>254</v>
      </c>
      <c r="C2521" s="8" t="s">
        <v>254</v>
      </c>
      <c r="D2521" s="45" t="s">
        <v>3833</v>
      </c>
      <c r="E2521" s="12"/>
      <c r="F2521" s="12"/>
      <c r="G2521" s="26" t="s">
        <v>42</v>
      </c>
      <c r="H2521" s="12"/>
      <c r="I2521" s="8">
        <v>21</v>
      </c>
      <c r="J2521" s="7" t="s">
        <v>11</v>
      </c>
    </row>
    <row r="2522" spans="1:10" ht="46.8">
      <c r="A2522" s="8">
        <v>81449653</v>
      </c>
      <c r="B2522" s="8" t="s">
        <v>254</v>
      </c>
      <c r="C2522" s="8" t="s">
        <v>254</v>
      </c>
      <c r="D2522" s="45" t="s">
        <v>3834</v>
      </c>
      <c r="E2522" s="12"/>
      <c r="F2522" s="12"/>
      <c r="G2522" s="26" t="s">
        <v>42</v>
      </c>
      <c r="H2522" s="12"/>
      <c r="I2522" s="8">
        <v>21</v>
      </c>
      <c r="J2522" s="7" t="s">
        <v>11</v>
      </c>
    </row>
    <row r="2523" spans="1:10" ht="46.8">
      <c r="A2523" s="8">
        <v>81449708</v>
      </c>
      <c r="B2523" s="8" t="s">
        <v>254</v>
      </c>
      <c r="C2523" s="8" t="s">
        <v>254</v>
      </c>
      <c r="D2523" s="45" t="s">
        <v>3835</v>
      </c>
      <c r="E2523" s="12"/>
      <c r="F2523" s="12"/>
      <c r="G2523" s="26" t="s">
        <v>42</v>
      </c>
      <c r="H2523" s="12"/>
      <c r="I2523" s="8">
        <v>21</v>
      </c>
      <c r="J2523" s="7" t="s">
        <v>11</v>
      </c>
    </row>
    <row r="2524" spans="1:10" ht="46.8">
      <c r="A2524" s="8">
        <v>81557017</v>
      </c>
      <c r="B2524" s="8" t="s">
        <v>254</v>
      </c>
      <c r="C2524" s="8" t="s">
        <v>254</v>
      </c>
      <c r="D2524" s="28" t="s">
        <v>3836</v>
      </c>
      <c r="E2524" s="12"/>
      <c r="F2524" s="12"/>
      <c r="G2524" s="26" t="s">
        <v>42</v>
      </c>
      <c r="H2524" s="12"/>
      <c r="I2524" s="8">
        <v>21</v>
      </c>
      <c r="J2524" s="7" t="s">
        <v>11</v>
      </c>
    </row>
    <row r="2525" spans="1:10" ht="46.8">
      <c r="A2525" s="8">
        <v>81557108</v>
      </c>
      <c r="B2525" s="8" t="s">
        <v>254</v>
      </c>
      <c r="C2525" s="8" t="s">
        <v>254</v>
      </c>
      <c r="D2525" s="28" t="s">
        <v>3837</v>
      </c>
      <c r="E2525" s="12"/>
      <c r="F2525" s="12"/>
      <c r="G2525" s="26" t="s">
        <v>42</v>
      </c>
      <c r="H2525" s="12"/>
      <c r="I2525" s="8">
        <v>21</v>
      </c>
      <c r="J2525" s="7" t="s">
        <v>17</v>
      </c>
    </row>
    <row r="2526" spans="1:10" ht="46.8">
      <c r="A2526" s="8">
        <v>82510610</v>
      </c>
      <c r="B2526" s="8" t="s">
        <v>254</v>
      </c>
      <c r="C2526" s="8" t="s">
        <v>254</v>
      </c>
      <c r="D2526" s="28" t="s">
        <v>3838</v>
      </c>
      <c r="E2526" s="12"/>
      <c r="F2526" s="12"/>
      <c r="G2526" s="26" t="s">
        <v>42</v>
      </c>
      <c r="H2526" s="12"/>
      <c r="I2526" s="8">
        <v>21</v>
      </c>
      <c r="J2526" s="7" t="s">
        <v>11</v>
      </c>
    </row>
    <row r="2527" spans="1:10" ht="62.4">
      <c r="A2527" s="8">
        <v>82783438</v>
      </c>
      <c r="B2527" s="8" t="s">
        <v>254</v>
      </c>
      <c r="C2527" s="8" t="s">
        <v>254</v>
      </c>
      <c r="D2527" s="28" t="s">
        <v>3839</v>
      </c>
      <c r="E2527" s="12"/>
      <c r="F2527" s="12"/>
      <c r="G2527" s="26" t="s">
        <v>42</v>
      </c>
      <c r="H2527" s="12"/>
      <c r="I2527" s="8">
        <v>21</v>
      </c>
      <c r="J2527" s="7" t="s">
        <v>11</v>
      </c>
    </row>
    <row r="2528" spans="1:10" ht="46.8">
      <c r="A2528" s="8">
        <v>82783439</v>
      </c>
      <c r="B2528" s="8" t="s">
        <v>254</v>
      </c>
      <c r="C2528" s="8" t="s">
        <v>254</v>
      </c>
      <c r="D2528" s="28" t="s">
        <v>3840</v>
      </c>
      <c r="E2528" s="12"/>
      <c r="F2528" s="12"/>
      <c r="G2528" s="26" t="s">
        <v>42</v>
      </c>
      <c r="H2528" s="12"/>
      <c r="I2528" s="8">
        <v>21</v>
      </c>
      <c r="J2528" s="7" t="s">
        <v>11</v>
      </c>
    </row>
    <row r="2529" spans="1:10" ht="46.8">
      <c r="A2529" s="8">
        <v>83009111</v>
      </c>
      <c r="B2529" s="8" t="s">
        <v>254</v>
      </c>
      <c r="C2529" s="8" t="s">
        <v>254</v>
      </c>
      <c r="D2529" s="28" t="s">
        <v>3841</v>
      </c>
      <c r="E2529" s="12"/>
      <c r="F2529" s="12"/>
      <c r="G2529" s="22" t="s">
        <v>42</v>
      </c>
      <c r="H2529" s="12"/>
      <c r="I2529" s="8">
        <v>21</v>
      </c>
      <c r="J2529" s="7" t="s">
        <v>11</v>
      </c>
    </row>
    <row r="2530" spans="1:10" ht="46.8">
      <c r="A2530" s="8">
        <v>83086744</v>
      </c>
      <c r="B2530" s="8" t="s">
        <v>254</v>
      </c>
      <c r="C2530" s="8" t="s">
        <v>254</v>
      </c>
      <c r="D2530" s="28" t="s">
        <v>3842</v>
      </c>
      <c r="E2530" s="12"/>
      <c r="F2530" s="12"/>
      <c r="G2530" s="26" t="s">
        <v>42</v>
      </c>
      <c r="H2530" s="12"/>
      <c r="I2530" s="8">
        <v>21</v>
      </c>
      <c r="J2530" s="7" t="s">
        <v>11</v>
      </c>
    </row>
    <row r="2531" spans="1:10" ht="46.8">
      <c r="A2531" s="8">
        <v>83146125</v>
      </c>
      <c r="B2531" s="8" t="s">
        <v>254</v>
      </c>
      <c r="C2531" s="8" t="s">
        <v>254</v>
      </c>
      <c r="D2531" s="28" t="s">
        <v>3843</v>
      </c>
      <c r="E2531" s="12"/>
      <c r="F2531" s="12"/>
      <c r="G2531" s="26" t="s">
        <v>42</v>
      </c>
      <c r="H2531" s="12"/>
      <c r="I2531" s="8">
        <v>21</v>
      </c>
      <c r="J2531" s="7" t="s">
        <v>17</v>
      </c>
    </row>
    <row r="2532" spans="1:10" ht="15.6">
      <c r="A2532" s="8">
        <v>85713803</v>
      </c>
      <c r="B2532" s="8" t="s">
        <v>254</v>
      </c>
      <c r="C2532" s="8" t="s">
        <v>254</v>
      </c>
      <c r="D2532" s="45" t="str">
        <f>HYPERLINK("https://catalog.archives.gov/search?q=*:*&amp;f.ancestorNaIds=85713803&amp;sort=naIdSort%20asc","Muster Rolls and Rosters, 1912 - 1943")</f>
        <v>Muster Rolls and Rosters, 1912 - 1943</v>
      </c>
      <c r="E2532" s="12"/>
      <c r="F2532" s="12"/>
      <c r="G2532" s="26" t="str">
        <f>HYPERLINK("https://www.familysearch.org/search/catalog/3378445","FamilySearch.org")</f>
        <v>FamilySearch.org</v>
      </c>
      <c r="H2532" s="12"/>
      <c r="I2532" s="8">
        <v>64</v>
      </c>
      <c r="J2532" s="7" t="s">
        <v>17</v>
      </c>
    </row>
    <row r="2533" spans="1:10" ht="46.8">
      <c r="A2533" s="8">
        <v>93016261</v>
      </c>
      <c r="B2533" s="8" t="s">
        <v>254</v>
      </c>
      <c r="C2533" s="8" t="s">
        <v>254</v>
      </c>
      <c r="D2533" s="45" t="str">
        <f>HYPERLINK("https://catalog.archives.gov/search?q=*:*&amp;f.ancestorNaIds=93016261&amp;sort=naIdSort%20asc","Naturalization Depositions, Illinois (Eastern (Chicago) Division of the Northern District), 1909-1977")</f>
        <v>Naturalization Depositions, Illinois (Eastern (Chicago) Division of the Northern District), 1909-1977</v>
      </c>
      <c r="E2533" s="12"/>
      <c r="F2533" s="12"/>
      <c r="G2533" s="26" t="str">
        <f>HYPERLINK("https://www.familysearch.org/search/catalog/3274338","FamilySearch.org")</f>
        <v>FamilySearch.org</v>
      </c>
      <c r="H2533" s="12"/>
      <c r="I2533" s="8">
        <v>21</v>
      </c>
      <c r="J2533" s="7" t="s">
        <v>17</v>
      </c>
    </row>
    <row r="2534" spans="1:10" ht="46.8">
      <c r="A2534" s="8">
        <v>99293814</v>
      </c>
      <c r="B2534" s="8" t="s">
        <v>254</v>
      </c>
      <c r="C2534" s="8" t="s">
        <v>254</v>
      </c>
      <c r="D2534" s="45" t="str">
        <f>HYPERLINK("https://catalog.archives.gov/search?q=*:*&amp;f.ancestorNaIds=99293814&amp;sort=naIdSort%20asc","Tallulah Morgan et al. vs James W. Hennigan et al. Case File, 1972 - 1995")</f>
        <v>Tallulah Morgan et al. vs James W. Hennigan et al. Case File, 1972 - 1995</v>
      </c>
      <c r="E2534" s="12"/>
      <c r="F2534" s="12"/>
      <c r="G2534" s="12"/>
      <c r="H2534" s="51" t="str">
        <f>HYPERLINK("https://www.digitalcommonwealth.org/","Digital Commonwealth.org")</f>
        <v>Digital Commonwealth.org</v>
      </c>
      <c r="I2534" s="8">
        <v>21</v>
      </c>
      <c r="J2534" s="7" t="s">
        <v>11</v>
      </c>
    </row>
    <row r="2535" spans="1:10" ht="31.2">
      <c r="A2535" s="8">
        <v>99904521</v>
      </c>
      <c r="B2535" s="8" t="s">
        <v>254</v>
      </c>
      <c r="C2535" s="8" t="s">
        <v>254</v>
      </c>
      <c r="D2535" s="45" t="str">
        <f>HYPERLINK("https://catalog.archives.gov/search?q=*:*&amp;f.ancestorNaIds=99904521&amp;sort=naIdSort%20asc","Naturalization Dockets, Wisconsin (Western District, Madison Term), 1873-1906")</f>
        <v>Naturalization Dockets, Wisconsin (Western District, Madison Term), 1873-1906</v>
      </c>
      <c r="E2535" s="12"/>
      <c r="F2535" s="12"/>
      <c r="G2535" s="26" t="str">
        <f>HYPERLINK("https://www.familysearch.org/search/catalog/3259501","FamilySearch.org")</f>
        <v>FamilySearch.org</v>
      </c>
      <c r="H2535" s="12"/>
      <c r="I2535" s="8">
        <v>21</v>
      </c>
      <c r="J2535" s="7" t="s">
        <v>11</v>
      </c>
    </row>
    <row r="2536" spans="1:10" ht="31.2">
      <c r="A2536" s="21">
        <v>103406618</v>
      </c>
      <c r="B2536" s="8" t="s">
        <v>254</v>
      </c>
      <c r="C2536" s="8" t="s">
        <v>254</v>
      </c>
      <c r="D2536" s="28" t="s">
        <v>3844</v>
      </c>
      <c r="E2536" s="12"/>
      <c r="F2536" s="22" t="s">
        <v>14</v>
      </c>
      <c r="G2536" s="12"/>
      <c r="H2536" s="12"/>
      <c r="I2536" s="25">
        <v>59</v>
      </c>
      <c r="J2536" s="14" t="s">
        <v>11</v>
      </c>
    </row>
    <row r="2537" spans="1:10" ht="31.2">
      <c r="A2537" s="8">
        <v>118764600</v>
      </c>
      <c r="B2537" s="8" t="s">
        <v>254</v>
      </c>
      <c r="C2537" s="8" t="s">
        <v>254</v>
      </c>
      <c r="D2537" s="45" t="s">
        <v>3845</v>
      </c>
      <c r="E2537" s="12"/>
      <c r="F2537" s="12"/>
      <c r="G2537" s="22" t="s">
        <v>42</v>
      </c>
      <c r="H2537" s="12"/>
      <c r="I2537" s="8">
        <v>21</v>
      </c>
      <c r="J2537" s="7" t="s">
        <v>11</v>
      </c>
    </row>
    <row r="2538" spans="1:10" ht="31.2">
      <c r="A2538" s="8">
        <v>122247483</v>
      </c>
      <c r="B2538" s="8" t="s">
        <v>254</v>
      </c>
      <c r="C2538" s="8" t="s">
        <v>254</v>
      </c>
      <c r="D2538" s="45" t="str">
        <f>HYPERLINK("https://catalog.archives.gov/search?q=*:*&amp;f.ancestorNaIds=122247483&amp;sort=naIdSort%20asc","Declarations of Intention, Wisconsin (La Crosse), 1870-1900")</f>
        <v>Declarations of Intention, Wisconsin (La Crosse), 1870-1900</v>
      </c>
      <c r="E2538" s="12"/>
      <c r="F2538" s="12"/>
      <c r="G2538" s="26" t="str">
        <f t="shared" ref="G2538:G2539" si="123">HYPERLINK("https://www.familysearch.org/search/catalog/3259501","FamilySearch.org")</f>
        <v>FamilySearch.org</v>
      </c>
      <c r="H2538" s="12"/>
      <c r="I2538" s="8">
        <v>21</v>
      </c>
      <c r="J2538" s="7" t="s">
        <v>11</v>
      </c>
    </row>
    <row r="2539" spans="1:10" ht="31.2">
      <c r="A2539" s="8">
        <v>122247606</v>
      </c>
      <c r="B2539" s="8" t="s">
        <v>254</v>
      </c>
      <c r="C2539" s="8" t="s">
        <v>254</v>
      </c>
      <c r="D2539" s="45" t="str">
        <f>HYPERLINK("https://catalog.archives.gov/search?q=*:*&amp;f.ancestorNaIds=122247606&amp;sort=naIdSort%20asc","Naturalization Dockets, Wisconsin (La Crosse), 1871-1900")</f>
        <v>Naturalization Dockets, Wisconsin (La Crosse), 1871-1900</v>
      </c>
      <c r="E2539" s="12"/>
      <c r="F2539" s="12"/>
      <c r="G2539" s="26" t="str">
        <f t="shared" si="123"/>
        <v>FamilySearch.org</v>
      </c>
      <c r="H2539" s="12"/>
      <c r="I2539" s="8">
        <v>21</v>
      </c>
      <c r="J2539" s="7" t="s">
        <v>11</v>
      </c>
    </row>
    <row r="2540" spans="1:10" ht="31.2">
      <c r="A2540" s="84" t="s">
        <v>3846</v>
      </c>
      <c r="B2540" s="8" t="s">
        <v>254</v>
      </c>
      <c r="C2540" s="8" t="s">
        <v>254</v>
      </c>
      <c r="D2540" s="45" t="s">
        <v>3847</v>
      </c>
      <c r="E2540" s="12"/>
      <c r="F2540" s="22" t="s">
        <v>14</v>
      </c>
      <c r="G2540" s="12"/>
      <c r="H2540" s="12"/>
      <c r="I2540" s="25">
        <v>21</v>
      </c>
      <c r="J2540" s="14" t="s">
        <v>17</v>
      </c>
    </row>
    <row r="2541" spans="1:10" ht="31.2">
      <c r="A2541" s="21">
        <v>559520</v>
      </c>
      <c r="B2541" s="8" t="s">
        <v>254</v>
      </c>
      <c r="C2541" s="8" t="s">
        <v>254</v>
      </c>
      <c r="D2541" s="20" t="s">
        <v>3848</v>
      </c>
      <c r="E2541" s="12"/>
      <c r="F2541" s="22" t="s">
        <v>14</v>
      </c>
      <c r="G2541" s="27" t="s">
        <v>42</v>
      </c>
      <c r="H2541" s="12"/>
      <c r="I2541" s="25">
        <v>75</v>
      </c>
      <c r="J2541" s="14" t="s">
        <v>75</v>
      </c>
    </row>
    <row r="2542" spans="1:10" ht="31.2">
      <c r="A2542" s="21">
        <v>622809</v>
      </c>
      <c r="B2542" s="8" t="s">
        <v>254</v>
      </c>
      <c r="C2542" s="8" t="s">
        <v>254</v>
      </c>
      <c r="D2542" s="28" t="s">
        <v>3849</v>
      </c>
      <c r="E2542" s="12"/>
      <c r="F2542" s="22" t="s">
        <v>14</v>
      </c>
      <c r="G2542" s="12"/>
      <c r="H2542" s="12"/>
      <c r="I2542" s="25">
        <v>129</v>
      </c>
      <c r="J2542" s="14" t="s">
        <v>11</v>
      </c>
    </row>
    <row r="2543" spans="1:10" ht="31.2">
      <c r="A2543" s="21" t="s">
        <v>3850</v>
      </c>
      <c r="B2543" s="8" t="s">
        <v>254</v>
      </c>
      <c r="C2543" s="8" t="s">
        <v>254</v>
      </c>
      <c r="D2543" s="20" t="s">
        <v>3851</v>
      </c>
      <c r="E2543" s="12"/>
      <c r="F2543" s="22" t="s">
        <v>14</v>
      </c>
      <c r="G2543" s="12"/>
      <c r="H2543" s="12"/>
      <c r="I2543" s="25">
        <v>75</v>
      </c>
      <c r="J2543" s="14" t="s">
        <v>75</v>
      </c>
    </row>
    <row r="2544" spans="1:10" ht="31.2">
      <c r="A2544" s="21" t="s">
        <v>3850</v>
      </c>
      <c r="B2544" s="8" t="s">
        <v>254</v>
      </c>
      <c r="C2544" s="8" t="s">
        <v>254</v>
      </c>
      <c r="D2544" s="20" t="s">
        <v>3852</v>
      </c>
      <c r="E2544" s="27" t="s">
        <v>222</v>
      </c>
      <c r="F2544" s="12"/>
      <c r="G2544" s="12"/>
      <c r="H2544" s="12"/>
      <c r="I2544" s="25">
        <v>498</v>
      </c>
      <c r="J2544" s="14" t="s">
        <v>75</v>
      </c>
    </row>
    <row r="2545" spans="1:10" ht="62.4">
      <c r="A2545" s="14" t="s">
        <v>3853</v>
      </c>
      <c r="B2545" s="8" t="s">
        <v>254</v>
      </c>
      <c r="C2545" s="8" t="s">
        <v>254</v>
      </c>
      <c r="D2545" s="28" t="s">
        <v>3854</v>
      </c>
      <c r="E2545" s="27" t="s">
        <v>222</v>
      </c>
      <c r="F2545" s="12"/>
      <c r="G2545" s="12"/>
      <c r="H2545" s="12"/>
      <c r="I2545" s="25">
        <v>472</v>
      </c>
      <c r="J2545" s="14" t="s">
        <v>11</v>
      </c>
    </row>
    <row r="2546" spans="1:10" ht="46.8">
      <c r="A2546" s="21">
        <v>305185</v>
      </c>
      <c r="B2546" s="8" t="s">
        <v>254</v>
      </c>
      <c r="C2546" s="8" t="s">
        <v>254</v>
      </c>
      <c r="D2546" s="20" t="s">
        <v>3855</v>
      </c>
      <c r="E2546" s="27" t="s">
        <v>222</v>
      </c>
      <c r="F2546" s="12"/>
      <c r="G2546" s="12"/>
      <c r="H2546" s="12"/>
      <c r="I2546" s="25">
        <v>80</v>
      </c>
      <c r="J2546" s="14" t="s">
        <v>75</v>
      </c>
    </row>
    <row r="2547" spans="1:10" ht="31.2">
      <c r="A2547" s="21" t="s">
        <v>3856</v>
      </c>
      <c r="B2547" s="8" t="s">
        <v>254</v>
      </c>
      <c r="C2547" s="8" t="s">
        <v>254</v>
      </c>
      <c r="D2547" s="20" t="s">
        <v>3857</v>
      </c>
      <c r="E2547" s="22" t="s">
        <v>222</v>
      </c>
      <c r="F2547" s="12"/>
      <c r="G2547" s="12"/>
      <c r="H2547" s="12"/>
      <c r="I2547" s="25" t="s">
        <v>2062</v>
      </c>
      <c r="J2547" s="14" t="s">
        <v>75</v>
      </c>
    </row>
    <row r="2548" spans="1:10" ht="62.4">
      <c r="A2548" s="57">
        <v>1600861</v>
      </c>
      <c r="B2548" s="8" t="s">
        <v>254</v>
      </c>
      <c r="C2548" s="8" t="s">
        <v>254</v>
      </c>
      <c r="D2548" s="30" t="s">
        <v>3858</v>
      </c>
      <c r="E2548" s="12"/>
      <c r="F2548" s="12"/>
      <c r="G2548" s="12"/>
      <c r="H2548" s="51" t="s">
        <v>3859</v>
      </c>
      <c r="I2548" s="13">
        <v>86</v>
      </c>
      <c r="J2548" s="14" t="s">
        <v>75</v>
      </c>
    </row>
    <row r="2549" spans="1:10" ht="62.4">
      <c r="A2549" s="57">
        <v>1600875</v>
      </c>
      <c r="B2549" s="8" t="s">
        <v>254</v>
      </c>
      <c r="C2549" s="8" t="s">
        <v>254</v>
      </c>
      <c r="D2549" s="30" t="s">
        <v>3860</v>
      </c>
      <c r="E2549" s="12"/>
      <c r="F2549" s="12"/>
      <c r="G2549" s="12"/>
      <c r="H2549" s="51" t="s">
        <v>3859</v>
      </c>
      <c r="I2549" s="13">
        <v>86</v>
      </c>
      <c r="J2549" s="14" t="s">
        <v>75</v>
      </c>
    </row>
    <row r="2550" spans="1:10" ht="62.4">
      <c r="A2550" s="57">
        <v>1600868</v>
      </c>
      <c r="B2550" s="8" t="s">
        <v>254</v>
      </c>
      <c r="C2550" s="8" t="s">
        <v>254</v>
      </c>
      <c r="D2550" s="30" t="s">
        <v>3861</v>
      </c>
      <c r="E2550" s="12"/>
      <c r="F2550" s="12"/>
      <c r="G2550" s="12"/>
      <c r="H2550" s="51" t="s">
        <v>3859</v>
      </c>
      <c r="I2550" s="13">
        <v>86</v>
      </c>
      <c r="J2550" s="14" t="s">
        <v>75</v>
      </c>
    </row>
    <row r="2551" spans="1:10" ht="62.4">
      <c r="A2551" s="85">
        <v>1593390</v>
      </c>
      <c r="B2551" s="8" t="s">
        <v>254</v>
      </c>
      <c r="C2551" s="8" t="s">
        <v>254</v>
      </c>
      <c r="D2551" s="30" t="s">
        <v>3862</v>
      </c>
      <c r="E2551" s="12"/>
      <c r="F2551" s="12"/>
      <c r="G2551" s="12"/>
      <c r="H2551" s="51" t="s">
        <v>3859</v>
      </c>
      <c r="I2551" s="13">
        <v>86</v>
      </c>
      <c r="J2551" s="14" t="s">
        <v>75</v>
      </c>
    </row>
    <row r="2552" spans="1:10" ht="62.4">
      <c r="A2552" s="85">
        <v>1593307</v>
      </c>
      <c r="B2552" s="8" t="s">
        <v>254</v>
      </c>
      <c r="C2552" s="8" t="s">
        <v>254</v>
      </c>
      <c r="D2552" s="30" t="s">
        <v>3863</v>
      </c>
      <c r="E2552" s="12"/>
      <c r="F2552" s="12"/>
      <c r="G2552" s="12"/>
      <c r="H2552" s="51" t="s">
        <v>3859</v>
      </c>
      <c r="I2552" s="13">
        <v>86</v>
      </c>
      <c r="J2552" s="14" t="s">
        <v>75</v>
      </c>
    </row>
    <row r="2553" spans="1:10" ht="62.4">
      <c r="A2553" s="57">
        <v>1633638</v>
      </c>
      <c r="B2553" s="8" t="s">
        <v>254</v>
      </c>
      <c r="C2553" s="8" t="s">
        <v>254</v>
      </c>
      <c r="D2553" s="30" t="s">
        <v>3864</v>
      </c>
      <c r="E2553" s="12"/>
      <c r="F2553" s="12"/>
      <c r="G2553" s="12"/>
      <c r="H2553" s="51" t="s">
        <v>3859</v>
      </c>
      <c r="I2553" s="13">
        <v>86</v>
      </c>
      <c r="J2553" s="14" t="s">
        <v>75</v>
      </c>
    </row>
    <row r="2554" spans="1:10" ht="78">
      <c r="A2554" s="57">
        <v>306065</v>
      </c>
      <c r="B2554" s="8" t="s">
        <v>254</v>
      </c>
      <c r="C2554" s="8" t="s">
        <v>254</v>
      </c>
      <c r="D2554" s="30" t="s">
        <v>3865</v>
      </c>
      <c r="E2554" s="12"/>
      <c r="F2554" s="12"/>
      <c r="G2554" s="12"/>
      <c r="H2554" s="51" t="str">
        <f>HYPERLINK("https://ncap.org.uk/","National Collection of Aerial Photography (UK)")</f>
        <v>National Collection of Aerial Photography (UK)</v>
      </c>
      <c r="I2554" s="13">
        <v>373</v>
      </c>
      <c r="J2554" s="14" t="s">
        <v>75</v>
      </c>
    </row>
    <row r="2555" spans="1:10" ht="62.4">
      <c r="A2555" s="57">
        <v>594258</v>
      </c>
      <c r="B2555" s="8" t="s">
        <v>254</v>
      </c>
      <c r="C2555" s="8" t="s">
        <v>254</v>
      </c>
      <c r="D2555" s="86" t="s">
        <v>3866</v>
      </c>
      <c r="E2555" s="12"/>
      <c r="F2555" s="12"/>
      <c r="G2555" s="12"/>
      <c r="H2555" s="59" t="s">
        <v>3867</v>
      </c>
      <c r="I2555" s="13">
        <v>24</v>
      </c>
      <c r="J2555" s="14" t="s">
        <v>75</v>
      </c>
    </row>
    <row r="2556" spans="1:10" ht="62.4">
      <c r="A2556" s="57">
        <v>559642</v>
      </c>
      <c r="B2556" s="8" t="s">
        <v>254</v>
      </c>
      <c r="C2556" s="8" t="s">
        <v>254</v>
      </c>
      <c r="D2556" s="86" t="s">
        <v>3868</v>
      </c>
      <c r="E2556" s="12"/>
      <c r="F2556" s="12"/>
      <c r="G2556" s="12"/>
      <c r="H2556" s="59" t="s">
        <v>3867</v>
      </c>
      <c r="I2556" s="13">
        <v>26</v>
      </c>
      <c r="J2556" s="14" t="s">
        <v>75</v>
      </c>
    </row>
    <row r="2557" spans="1:10" ht="31.2">
      <c r="A2557" s="7">
        <v>24200261</v>
      </c>
      <c r="B2557" s="8" t="s">
        <v>254</v>
      </c>
      <c r="C2557" s="8" t="s">
        <v>254</v>
      </c>
      <c r="D2557" s="28" t="s">
        <v>3869</v>
      </c>
      <c r="E2557" s="11"/>
      <c r="F2557" s="12"/>
      <c r="G2557" s="32" t="s">
        <v>42</v>
      </c>
      <c r="H2557" s="12"/>
      <c r="I2557" s="13">
        <v>21</v>
      </c>
      <c r="J2557" s="14" t="s">
        <v>17</v>
      </c>
    </row>
    <row r="2558" spans="1:10" ht="31.2">
      <c r="A2558" s="7">
        <v>24200417</v>
      </c>
      <c r="B2558" s="8" t="s">
        <v>254</v>
      </c>
      <c r="C2558" s="8" t="s">
        <v>254</v>
      </c>
      <c r="D2558" s="28" t="s">
        <v>3870</v>
      </c>
      <c r="E2558" s="11"/>
      <c r="F2558" s="12"/>
      <c r="G2558" s="32" t="s">
        <v>42</v>
      </c>
      <c r="H2558" s="12"/>
      <c r="I2558" s="13">
        <v>21</v>
      </c>
      <c r="J2558" s="14" t="s">
        <v>17</v>
      </c>
    </row>
    <row r="2559" spans="1:10" ht="31.2">
      <c r="A2559" s="21">
        <v>24200770</v>
      </c>
      <c r="B2559" s="8" t="s">
        <v>254</v>
      </c>
      <c r="C2559" s="8" t="s">
        <v>254</v>
      </c>
      <c r="D2559" s="31" t="s">
        <v>3871</v>
      </c>
      <c r="E2559" s="11"/>
      <c r="F2559" s="12"/>
      <c r="G2559" s="32" t="s">
        <v>42</v>
      </c>
      <c r="H2559" s="12"/>
      <c r="I2559" s="13">
        <v>21</v>
      </c>
      <c r="J2559" s="14" t="s">
        <v>17</v>
      </c>
    </row>
    <row r="2560" spans="1:10" ht="93.6">
      <c r="A2560" s="29">
        <v>306742</v>
      </c>
      <c r="B2560" s="8" t="s">
        <v>3872</v>
      </c>
      <c r="C2560" s="8" t="s">
        <v>3872</v>
      </c>
      <c r="D2560" s="28" t="s">
        <v>3873</v>
      </c>
      <c r="E2560" s="12"/>
      <c r="F2560" s="12"/>
      <c r="G2560" s="27" t="s">
        <v>42</v>
      </c>
      <c r="H2560" s="12"/>
      <c r="I2560" s="25">
        <v>330</v>
      </c>
      <c r="J2560" s="14" t="s">
        <v>3874</v>
      </c>
    </row>
    <row r="2561" spans="1:10" ht="93.6">
      <c r="A2561" s="29">
        <v>566634</v>
      </c>
      <c r="B2561" s="8" t="s">
        <v>3872</v>
      </c>
      <c r="C2561" s="8" t="s">
        <v>3872</v>
      </c>
      <c r="D2561" s="41" t="s">
        <v>3875</v>
      </c>
      <c r="E2561" s="12"/>
      <c r="F2561" s="12"/>
      <c r="G2561" s="27" t="s">
        <v>42</v>
      </c>
      <c r="H2561" s="12"/>
      <c r="I2561" s="25" t="s">
        <v>3876</v>
      </c>
      <c r="J2561" s="14" t="s">
        <v>3874</v>
      </c>
    </row>
    <row r="2562" spans="1:10" ht="93.6">
      <c r="A2562" s="29">
        <v>566637</v>
      </c>
      <c r="B2562" s="8" t="s">
        <v>3872</v>
      </c>
      <c r="C2562" s="8" t="s">
        <v>3872</v>
      </c>
      <c r="D2562" s="41" t="s">
        <v>3877</v>
      </c>
      <c r="E2562" s="12"/>
      <c r="F2562" s="12"/>
      <c r="G2562" s="27" t="s">
        <v>42</v>
      </c>
      <c r="H2562" s="12"/>
      <c r="I2562" s="25" t="s">
        <v>3876</v>
      </c>
      <c r="J2562" s="14" t="s">
        <v>3874</v>
      </c>
    </row>
    <row r="2563" spans="1:10" ht="93.6">
      <c r="A2563" s="29">
        <v>566638</v>
      </c>
      <c r="B2563" s="8" t="s">
        <v>3872</v>
      </c>
      <c r="C2563" s="8" t="s">
        <v>3872</v>
      </c>
      <c r="D2563" s="28" t="s">
        <v>3878</v>
      </c>
      <c r="E2563" s="12"/>
      <c r="F2563" s="12"/>
      <c r="G2563" s="27" t="s">
        <v>42</v>
      </c>
      <c r="H2563" s="12"/>
      <c r="I2563" s="25" t="s">
        <v>3876</v>
      </c>
      <c r="J2563" s="14" t="s">
        <v>3874</v>
      </c>
    </row>
    <row r="2564" spans="1:10" ht="93.6">
      <c r="A2564" s="29">
        <v>569666</v>
      </c>
      <c r="B2564" s="8" t="s">
        <v>3872</v>
      </c>
      <c r="C2564" s="8" t="s">
        <v>3872</v>
      </c>
      <c r="D2564" s="28" t="s">
        <v>3879</v>
      </c>
      <c r="E2564" s="12"/>
      <c r="F2564" s="12"/>
      <c r="G2564" s="27" t="s">
        <v>42</v>
      </c>
      <c r="H2564" s="12"/>
      <c r="I2564" s="25" t="s">
        <v>3876</v>
      </c>
      <c r="J2564" s="14" t="s">
        <v>3874</v>
      </c>
    </row>
    <row r="2565" spans="1:10" ht="93.6">
      <c r="A2565" s="29">
        <v>570981</v>
      </c>
      <c r="B2565" s="8" t="s">
        <v>3872</v>
      </c>
      <c r="C2565" s="8" t="s">
        <v>3872</v>
      </c>
      <c r="D2565" s="41" t="s">
        <v>3880</v>
      </c>
      <c r="E2565" s="12"/>
      <c r="F2565" s="12"/>
      <c r="G2565" s="27" t="s">
        <v>42</v>
      </c>
      <c r="H2565" s="12"/>
      <c r="I2565" s="25">
        <v>185</v>
      </c>
      <c r="J2565" s="14" t="s">
        <v>3874</v>
      </c>
    </row>
    <row r="2566" spans="1:10" ht="93.6">
      <c r="A2566" s="21">
        <v>571686</v>
      </c>
      <c r="B2566" s="8" t="s">
        <v>3872</v>
      </c>
      <c r="C2566" s="8" t="s">
        <v>3872</v>
      </c>
      <c r="D2566" s="41" t="s">
        <v>3881</v>
      </c>
      <c r="E2566" s="12"/>
      <c r="F2566" s="22" t="s">
        <v>14</v>
      </c>
      <c r="G2566" s="27" t="s">
        <v>42</v>
      </c>
      <c r="H2566" s="12"/>
      <c r="I2566" s="25">
        <v>330</v>
      </c>
      <c r="J2566" s="14" t="s">
        <v>3874</v>
      </c>
    </row>
    <row r="2567" spans="1:10" ht="93.6">
      <c r="A2567" s="29">
        <v>571687</v>
      </c>
      <c r="B2567" s="8" t="s">
        <v>3872</v>
      </c>
      <c r="C2567" s="8" t="s">
        <v>3872</v>
      </c>
      <c r="D2567" s="41" t="s">
        <v>3882</v>
      </c>
      <c r="E2567" s="12"/>
      <c r="F2567" s="22" t="s">
        <v>14</v>
      </c>
      <c r="G2567" s="27" t="s">
        <v>42</v>
      </c>
      <c r="H2567" s="12"/>
      <c r="I2567" s="25" t="s">
        <v>3883</v>
      </c>
      <c r="J2567" s="14" t="s">
        <v>3874</v>
      </c>
    </row>
    <row r="2568" spans="1:10" ht="93.6">
      <c r="A2568" s="21">
        <v>574045</v>
      </c>
      <c r="B2568" s="8" t="s">
        <v>3872</v>
      </c>
      <c r="C2568" s="8" t="s">
        <v>3872</v>
      </c>
      <c r="D2568" s="41" t="s">
        <v>3884</v>
      </c>
      <c r="E2568" s="12"/>
      <c r="F2568" s="12"/>
      <c r="G2568" s="27" t="s">
        <v>42</v>
      </c>
      <c r="H2568" s="12"/>
      <c r="I2568" s="25">
        <v>210</v>
      </c>
      <c r="J2568" s="14" t="s">
        <v>3874</v>
      </c>
    </row>
    <row r="2569" spans="1:10" ht="31.2">
      <c r="A2569" s="21">
        <v>583428</v>
      </c>
      <c r="B2569" s="8" t="s">
        <v>3872</v>
      </c>
      <c r="C2569" s="8" t="s">
        <v>3872</v>
      </c>
      <c r="D2569" s="41" t="str">
        <f>HYPERLINK("https://aad.archives.gov/aad/series-description.jsp?s=644&amp;cat=WR26&amp;bc=,sl","Records of World War II Prisoners of War")</f>
        <v>Records of World War II Prisoners of War</v>
      </c>
      <c r="E2569" s="12"/>
      <c r="F2569" s="22" t="s">
        <v>14</v>
      </c>
      <c r="G2569" s="12"/>
      <c r="H2569" s="12"/>
      <c r="I2569" s="25">
        <v>389</v>
      </c>
      <c r="J2569" s="14" t="s">
        <v>75</v>
      </c>
    </row>
    <row r="2570" spans="1:10" ht="93.6">
      <c r="A2570" s="29">
        <v>583429</v>
      </c>
      <c r="B2570" s="8" t="s">
        <v>3872</v>
      </c>
      <c r="C2570" s="8" t="s">
        <v>3872</v>
      </c>
      <c r="D2570" s="41" t="s">
        <v>3885</v>
      </c>
      <c r="E2570" s="12"/>
      <c r="F2570" s="12"/>
      <c r="G2570" s="27" t="s">
        <v>42</v>
      </c>
      <c r="H2570" s="12"/>
      <c r="I2570" s="25">
        <v>319</v>
      </c>
      <c r="J2570" s="14" t="s">
        <v>3874</v>
      </c>
    </row>
    <row r="2571" spans="1:10" ht="93.6">
      <c r="A2571" s="29">
        <v>583580</v>
      </c>
      <c r="B2571" s="8" t="s">
        <v>3872</v>
      </c>
      <c r="C2571" s="8" t="s">
        <v>3872</v>
      </c>
      <c r="D2571" s="41" t="s">
        <v>3886</v>
      </c>
      <c r="E2571" s="12"/>
      <c r="F2571" s="12"/>
      <c r="G2571" s="27" t="s">
        <v>42</v>
      </c>
      <c r="H2571" s="12"/>
      <c r="I2571" s="25">
        <v>407</v>
      </c>
      <c r="J2571" s="14" t="s">
        <v>3874</v>
      </c>
    </row>
    <row r="2572" spans="1:10" ht="93.6">
      <c r="A2572" s="29">
        <v>583582</v>
      </c>
      <c r="B2572" s="8" t="s">
        <v>3872</v>
      </c>
      <c r="C2572" s="8" t="s">
        <v>3872</v>
      </c>
      <c r="D2572" s="41" t="s">
        <v>3887</v>
      </c>
      <c r="E2572" s="12"/>
      <c r="F2572" s="12"/>
      <c r="G2572" s="27" t="s">
        <v>42</v>
      </c>
      <c r="H2572" s="12"/>
      <c r="I2572" s="25">
        <v>15</v>
      </c>
      <c r="J2572" s="14" t="s">
        <v>3874</v>
      </c>
    </row>
    <row r="2573" spans="1:10" ht="93.6">
      <c r="A2573" s="21">
        <v>604357</v>
      </c>
      <c r="B2573" s="8" t="s">
        <v>3872</v>
      </c>
      <c r="C2573" s="8" t="s">
        <v>3872</v>
      </c>
      <c r="D2573" s="41" t="s">
        <v>3888</v>
      </c>
      <c r="E2573" s="27" t="s">
        <v>222</v>
      </c>
      <c r="F2573" s="12"/>
      <c r="G2573" s="27" t="s">
        <v>42</v>
      </c>
      <c r="H2573" s="12"/>
      <c r="I2573" s="25">
        <v>64</v>
      </c>
      <c r="J2573" s="14" t="s">
        <v>3874</v>
      </c>
    </row>
    <row r="2574" spans="1:10" ht="93.6">
      <c r="A2574" s="21">
        <v>622629</v>
      </c>
      <c r="B2574" s="8" t="s">
        <v>3872</v>
      </c>
      <c r="C2574" s="8" t="s">
        <v>3872</v>
      </c>
      <c r="D2574" s="41" t="s">
        <v>3889</v>
      </c>
      <c r="E2574" s="12"/>
      <c r="F2574" s="12"/>
      <c r="G2574" s="27" t="s">
        <v>42</v>
      </c>
      <c r="H2574" s="12"/>
      <c r="I2574" s="25">
        <v>307</v>
      </c>
      <c r="J2574" s="14" t="s">
        <v>3874</v>
      </c>
    </row>
    <row r="2575" spans="1:10" ht="93.6">
      <c r="A2575" s="29">
        <v>641697</v>
      </c>
      <c r="B2575" s="8" t="s">
        <v>3872</v>
      </c>
      <c r="C2575" s="8" t="s">
        <v>3872</v>
      </c>
      <c r="D2575" s="41" t="s">
        <v>3890</v>
      </c>
      <c r="E2575" s="12"/>
      <c r="F2575" s="12"/>
      <c r="G2575" s="27" t="s">
        <v>42</v>
      </c>
      <c r="H2575" s="12"/>
      <c r="I2575" s="25">
        <v>407</v>
      </c>
      <c r="J2575" s="14" t="s">
        <v>3874</v>
      </c>
    </row>
    <row r="2576" spans="1:10" ht="93.6">
      <c r="A2576" s="29">
        <v>731002</v>
      </c>
      <c r="B2576" s="8" t="s">
        <v>3872</v>
      </c>
      <c r="C2576" s="8" t="s">
        <v>3872</v>
      </c>
      <c r="D2576" s="41" t="s">
        <v>3891</v>
      </c>
      <c r="E2576" s="12"/>
      <c r="F2576" s="12"/>
      <c r="G2576" s="27" t="s">
        <v>42</v>
      </c>
      <c r="H2576" s="12"/>
      <c r="I2576" s="25" t="s">
        <v>3892</v>
      </c>
      <c r="J2576" s="14" t="s">
        <v>3874</v>
      </c>
    </row>
    <row r="2577" spans="1:10" ht="31.2">
      <c r="A2577" s="7">
        <v>148373459</v>
      </c>
      <c r="B2577" s="8" t="s">
        <v>3893</v>
      </c>
      <c r="C2577" s="8" t="s">
        <v>3893</v>
      </c>
      <c r="D2577" s="28" t="s">
        <v>3894</v>
      </c>
      <c r="E2577" s="11" t="str">
        <f>HYPERLINK("https://www.fold3.com/title/493/wwii-naval-press-clippings","Fold3.com")</f>
        <v>Fold3.com</v>
      </c>
      <c r="F2577" s="12"/>
      <c r="G2577" s="12"/>
      <c r="H2577" s="12"/>
      <c r="I2577" s="13">
        <v>181</v>
      </c>
      <c r="J2577" s="14" t="s">
        <v>11</v>
      </c>
    </row>
    <row r="2578" spans="1:10" ht="31.2">
      <c r="A2578" s="7">
        <v>4499451</v>
      </c>
      <c r="B2578" s="8" t="s">
        <v>3895</v>
      </c>
      <c r="C2578" s="8" t="s">
        <v>3895</v>
      </c>
      <c r="D2578" s="20" t="s">
        <v>3896</v>
      </c>
      <c r="E2578" s="16" t="s">
        <v>222</v>
      </c>
      <c r="F2578" s="16" t="s">
        <v>14</v>
      </c>
      <c r="G2578" s="11" t="s">
        <v>42</v>
      </c>
      <c r="H2578" s="12"/>
      <c r="I2578" s="13">
        <v>21</v>
      </c>
      <c r="J2578" s="14" t="s">
        <v>75</v>
      </c>
    </row>
    <row r="2579" spans="1:10" ht="31.2">
      <c r="A2579" s="7">
        <v>559527</v>
      </c>
      <c r="B2579" s="8" t="s">
        <v>3897</v>
      </c>
      <c r="C2579" s="8" t="s">
        <v>3897</v>
      </c>
      <c r="D2579" s="41" t="s">
        <v>3898</v>
      </c>
      <c r="E2579" s="12"/>
      <c r="F2579" s="16" t="s">
        <v>14</v>
      </c>
      <c r="G2579" s="12"/>
      <c r="H2579" s="12"/>
      <c r="I2579" s="13">
        <v>75</v>
      </c>
      <c r="J2579" s="14" t="s">
        <v>11</v>
      </c>
    </row>
    <row r="2580" spans="1:10" ht="31.2">
      <c r="A2580" s="7">
        <v>524418</v>
      </c>
      <c r="B2580" s="8" t="s">
        <v>3899</v>
      </c>
      <c r="C2580" s="8" t="s">
        <v>3900</v>
      </c>
      <c r="D2580" s="41" t="str">
        <f>HYPERLINK("https://catalog.archives.gov/search?q=*:*&amp;f.ancestorNaIds=524418&amp;sort=naIdSort%20asc","Mathew B Brady Collection of Civil War Photographs")</f>
        <v>Mathew B Brady Collection of Civil War Photographs</v>
      </c>
      <c r="E2580" s="11" t="str">
        <f>HYPERLINK("https://www.fold3.com/title/16/brady-civil-war-photos","Fold3.com")</f>
        <v>Fold3.com</v>
      </c>
      <c r="F2580" s="12"/>
      <c r="G2580" s="12"/>
      <c r="H2580" s="12"/>
      <c r="I2580" s="13">
        <v>111</v>
      </c>
      <c r="J2580" s="14" t="s">
        <v>11</v>
      </c>
    </row>
    <row r="2581" spans="1:10" ht="46.8">
      <c r="A2581" s="7">
        <v>2588825</v>
      </c>
      <c r="B2581" s="8" t="s">
        <v>3901</v>
      </c>
      <c r="C2581" s="8" t="s">
        <v>3902</v>
      </c>
      <c r="D2581" s="20" t="s">
        <v>3903</v>
      </c>
      <c r="E2581" s="16" t="s">
        <v>222</v>
      </c>
      <c r="F2581" s="12"/>
      <c r="G2581" s="11" t="s">
        <v>42</v>
      </c>
      <c r="H2581" s="12"/>
      <c r="I2581" s="13">
        <v>15</v>
      </c>
      <c r="J2581" s="14" t="s">
        <v>75</v>
      </c>
    </row>
    <row r="2582" spans="1:10" ht="93.6">
      <c r="A2582" s="7" t="s">
        <v>3904</v>
      </c>
      <c r="B2582" s="8" t="s">
        <v>3905</v>
      </c>
      <c r="C2582" s="8" t="s">
        <v>3906</v>
      </c>
      <c r="D2582" s="41" t="str">
        <f>HYPERLINK("https://catalog.archives.gov/search?q=Jeannette&amp;f.ancestorNaIds=581208","Log of the Arctic Steamer Jeanette, Feb. 15-June 11, 1897.")</f>
        <v>Log of the Arctic Steamer Jeanette, Feb. 15-June 11, 1897.</v>
      </c>
      <c r="E2582" s="11"/>
      <c r="F2582" s="11"/>
      <c r="G2582" s="12"/>
      <c r="H2582" s="51" t="str">
        <f t="shared" ref="H2582:H2583" si="124">HYPERLINK("https://www.pmel.noaa.gov/rediscover/","National Oceanic and Atmospheric Administration (NOAA)")</f>
        <v>National Oceanic and Atmospheric Administration (NOAA)</v>
      </c>
      <c r="I2582" s="13">
        <v>24</v>
      </c>
      <c r="J2582" s="14" t="s">
        <v>11</v>
      </c>
    </row>
    <row r="2583" spans="1:10" ht="93.6">
      <c r="A2583" s="7" t="s">
        <v>3904</v>
      </c>
      <c r="B2583" s="8" t="s">
        <v>3907</v>
      </c>
      <c r="C2583" s="8" t="s">
        <v>3908</v>
      </c>
      <c r="D2583" s="41" t="str">
        <f>HYPERLINK("https://catalog.archives.gov/search?q=Kearsarge&amp;f.ancestorNaIds=581208","Log of the U.S.S. Kearsarge, 1862-1864.")</f>
        <v>Log of the U.S.S. Kearsarge, 1862-1864.</v>
      </c>
      <c r="E2583" s="11"/>
      <c r="F2583" s="11"/>
      <c r="G2583" s="12"/>
      <c r="H2583" s="51" t="str">
        <f t="shared" si="124"/>
        <v>National Oceanic and Atmospheric Administration (NOAA)</v>
      </c>
      <c r="I2583" s="13">
        <v>24</v>
      </c>
      <c r="J2583" s="14" t="s">
        <v>11</v>
      </c>
    </row>
    <row r="2584" spans="1:10" ht="78">
      <c r="A2584" s="7">
        <v>608958</v>
      </c>
      <c r="B2584" s="8" t="s">
        <v>3909</v>
      </c>
      <c r="C2584" s="8" t="s">
        <v>3910</v>
      </c>
      <c r="D2584" s="41" t="s">
        <v>3911</v>
      </c>
      <c r="E2584" s="12"/>
      <c r="F2584" s="16" t="s">
        <v>14</v>
      </c>
      <c r="G2584" s="12"/>
      <c r="H2584" s="12"/>
      <c r="I2584" s="13">
        <v>48</v>
      </c>
      <c r="J2584" s="14" t="s">
        <v>11</v>
      </c>
    </row>
    <row r="2585" spans="1:10" ht="31.2">
      <c r="A2585" s="7">
        <v>4492734</v>
      </c>
      <c r="B2585" s="8" t="s">
        <v>3912</v>
      </c>
      <c r="C2585" s="8" t="s">
        <v>3913</v>
      </c>
      <c r="D2585" s="28" t="s">
        <v>3914</v>
      </c>
      <c r="E2585" s="12"/>
      <c r="F2585" s="12"/>
      <c r="G2585" s="11" t="s">
        <v>42</v>
      </c>
      <c r="H2585" s="12"/>
      <c r="I2585" s="13">
        <v>85</v>
      </c>
      <c r="J2585" s="14" t="s">
        <v>17</v>
      </c>
    </row>
    <row r="2586" spans="1:10" ht="31.2">
      <c r="A2586" s="7" t="s">
        <v>3915</v>
      </c>
      <c r="B2586" s="8" t="s">
        <v>3916</v>
      </c>
      <c r="C2586" s="8" t="s">
        <v>3917</v>
      </c>
      <c r="D2586" s="28" t="s">
        <v>3918</v>
      </c>
      <c r="E2586" s="16" t="s">
        <v>222</v>
      </c>
      <c r="F2586" s="16" t="s">
        <v>14</v>
      </c>
      <c r="G2586" s="11" t="s">
        <v>42</v>
      </c>
      <c r="H2586" s="12"/>
      <c r="I2586" s="13">
        <v>29</v>
      </c>
      <c r="J2586" s="14" t="s">
        <v>17</v>
      </c>
    </row>
    <row r="2587" spans="1:10" ht="46.8">
      <c r="A2587" s="7" t="s">
        <v>3919</v>
      </c>
      <c r="B2587" s="8" t="s">
        <v>3920</v>
      </c>
      <c r="C2587" s="8" t="s">
        <v>3921</v>
      </c>
      <c r="D2587" s="28" t="s">
        <v>3922</v>
      </c>
      <c r="E2587" s="16" t="s">
        <v>222</v>
      </c>
      <c r="F2587" s="16" t="s">
        <v>14</v>
      </c>
      <c r="G2587" s="11" t="s">
        <v>42</v>
      </c>
      <c r="H2587" s="12"/>
      <c r="I2587" s="13">
        <v>29</v>
      </c>
      <c r="J2587" s="14" t="s">
        <v>17</v>
      </c>
    </row>
    <row r="2588" spans="1:10" ht="46.8">
      <c r="A2588" s="7" t="s">
        <v>3923</v>
      </c>
      <c r="B2588" s="8" t="s">
        <v>3924</v>
      </c>
      <c r="C2588" s="8" t="s">
        <v>3925</v>
      </c>
      <c r="D2588" s="28" t="s">
        <v>3926</v>
      </c>
      <c r="E2588" s="16" t="s">
        <v>222</v>
      </c>
      <c r="F2588" s="16" t="s">
        <v>14</v>
      </c>
      <c r="G2588" s="11" t="s">
        <v>42</v>
      </c>
      <c r="H2588" s="12"/>
      <c r="I2588" s="13">
        <v>29</v>
      </c>
      <c r="J2588" s="14" t="s">
        <v>17</v>
      </c>
    </row>
    <row r="2589" spans="1:10" ht="31.2">
      <c r="A2589" s="7" t="s">
        <v>3927</v>
      </c>
      <c r="B2589" s="8" t="s">
        <v>3928</v>
      </c>
      <c r="C2589" s="8" t="s">
        <v>3929</v>
      </c>
      <c r="D2589" s="28" t="s">
        <v>3930</v>
      </c>
      <c r="E2589" s="16" t="s">
        <v>222</v>
      </c>
      <c r="F2589" s="16" t="s">
        <v>14</v>
      </c>
      <c r="G2589" s="11" t="s">
        <v>42</v>
      </c>
      <c r="H2589" s="12"/>
      <c r="I2589" s="13">
        <v>29</v>
      </c>
      <c r="J2589" s="14" t="s">
        <v>17</v>
      </c>
    </row>
    <row r="2590" spans="1:10" ht="15.6">
      <c r="A2590" s="7">
        <v>16660414</v>
      </c>
      <c r="B2590" s="8" t="s">
        <v>3931</v>
      </c>
      <c r="C2590" s="8" t="s">
        <v>3932</v>
      </c>
      <c r="D2590" s="28" t="s">
        <v>3933</v>
      </c>
      <c r="E2590" s="12"/>
      <c r="F2590" s="12"/>
      <c r="G2590" s="11" t="s">
        <v>42</v>
      </c>
      <c r="H2590" s="12"/>
      <c r="I2590" s="13">
        <v>29</v>
      </c>
      <c r="J2590" s="14" t="s">
        <v>11</v>
      </c>
    </row>
    <row r="2591" spans="1:10" ht="93.6">
      <c r="A2591" s="7" t="s">
        <v>3934</v>
      </c>
      <c r="B2591" s="8" t="s">
        <v>3935</v>
      </c>
      <c r="C2591" s="8" t="s">
        <v>3936</v>
      </c>
      <c r="D2591" s="20" t="s">
        <v>3937</v>
      </c>
      <c r="E2591" s="11"/>
      <c r="F2591" s="11"/>
      <c r="G2591" s="12"/>
      <c r="H2591" s="51" t="str">
        <f>HYPERLINK("https://www.pmel.noaa.gov/rediscover/","National Oceanic and Atmospheric Administration (NOAA)")</f>
        <v>National Oceanic and Atmospheric Administration (NOAA)</v>
      </c>
      <c r="I2591" s="13" t="s">
        <v>2190</v>
      </c>
      <c r="J2591" s="14" t="s">
        <v>75</v>
      </c>
    </row>
    <row r="2592" spans="1:10" ht="31.2">
      <c r="A2592" s="7">
        <v>6857840</v>
      </c>
      <c r="B2592" s="8" t="s">
        <v>3938</v>
      </c>
      <c r="C2592" s="8" t="s">
        <v>3939</v>
      </c>
      <c r="D2592" s="50" t="s">
        <v>3940</v>
      </c>
      <c r="E2592" s="12"/>
      <c r="F2592" s="16" t="s">
        <v>14</v>
      </c>
      <c r="G2592" s="11" t="s">
        <v>42</v>
      </c>
      <c r="H2592" s="12"/>
      <c r="I2592" s="13">
        <v>49</v>
      </c>
      <c r="J2592" s="14" t="s">
        <v>17</v>
      </c>
    </row>
    <row r="2593" spans="1:10" ht="31.2">
      <c r="A2593" s="7">
        <v>4477487</v>
      </c>
      <c r="B2593" s="8" t="s">
        <v>3941</v>
      </c>
      <c r="C2593" s="8" t="s">
        <v>3942</v>
      </c>
      <c r="D2593" s="28" t="s">
        <v>3943</v>
      </c>
      <c r="E2593" s="12"/>
      <c r="F2593" s="16" t="s">
        <v>14</v>
      </c>
      <c r="G2593" s="11" t="s">
        <v>42</v>
      </c>
      <c r="H2593" s="12"/>
      <c r="I2593" s="13">
        <v>85</v>
      </c>
      <c r="J2593" s="14" t="s">
        <v>17</v>
      </c>
    </row>
    <row r="2594" spans="1:10" ht="31.2">
      <c r="A2594" s="7">
        <v>4492828</v>
      </c>
      <c r="B2594" s="8" t="s">
        <v>3944</v>
      </c>
      <c r="C2594" s="8" t="s">
        <v>3945</v>
      </c>
      <c r="D2594" s="41" t="s">
        <v>3946</v>
      </c>
      <c r="E2594" s="12"/>
      <c r="F2594" s="16" t="s">
        <v>14</v>
      </c>
      <c r="G2594" s="12"/>
      <c r="H2594" s="12"/>
      <c r="I2594" s="13">
        <v>85</v>
      </c>
      <c r="J2594" s="14" t="s">
        <v>11</v>
      </c>
    </row>
    <row r="2595" spans="1:10" ht="31.2">
      <c r="A2595" s="56">
        <v>4345370</v>
      </c>
      <c r="B2595" s="8" t="s">
        <v>3947</v>
      </c>
      <c r="C2595" s="8" t="s">
        <v>3948</v>
      </c>
      <c r="D2595" s="28" t="s">
        <v>3949</v>
      </c>
      <c r="E2595" s="12"/>
      <c r="F2595" s="16" t="s">
        <v>14</v>
      </c>
      <c r="G2595" s="11" t="s">
        <v>42</v>
      </c>
      <c r="H2595" s="12"/>
      <c r="I2595" s="13">
        <v>85</v>
      </c>
      <c r="J2595" s="14" t="s">
        <v>17</v>
      </c>
    </row>
    <row r="2596" spans="1:10" ht="31.2">
      <c r="A2596" s="7">
        <v>4477499</v>
      </c>
      <c r="B2596" s="8" t="s">
        <v>3950</v>
      </c>
      <c r="C2596" s="8" t="s">
        <v>3951</v>
      </c>
      <c r="D2596" s="20" t="s">
        <v>3952</v>
      </c>
      <c r="E2596" s="12"/>
      <c r="F2596" s="16" t="s">
        <v>14</v>
      </c>
      <c r="G2596" s="11" t="str">
        <f>HYPERLINK("https://www.familysearch.org/search/catalog/573441?availability=Family%20History%20Library","FamilySearch.org")</f>
        <v>FamilySearch.org</v>
      </c>
      <c r="H2596" s="12"/>
      <c r="I2596" s="13">
        <v>85</v>
      </c>
      <c r="J2596" s="14" t="s">
        <v>75</v>
      </c>
    </row>
    <row r="2597" spans="1:10" ht="31.2">
      <c r="A2597" s="7">
        <v>4397773</v>
      </c>
      <c r="B2597" s="8" t="s">
        <v>3953</v>
      </c>
      <c r="C2597" s="8" t="s">
        <v>3954</v>
      </c>
      <c r="D2597" s="30" t="s">
        <v>3955</v>
      </c>
      <c r="E2597" s="11"/>
      <c r="F2597" s="16" t="s">
        <v>14</v>
      </c>
      <c r="G2597" s="16" t="s">
        <v>42</v>
      </c>
      <c r="H2597" s="12"/>
      <c r="I2597" s="13">
        <v>85</v>
      </c>
      <c r="J2597" s="14" t="s">
        <v>75</v>
      </c>
    </row>
    <row r="2598" spans="1:10" ht="31.2">
      <c r="A2598" s="7">
        <v>922159</v>
      </c>
      <c r="B2598" s="8" t="s">
        <v>3956</v>
      </c>
      <c r="C2598" s="8" t="s">
        <v>3957</v>
      </c>
      <c r="D2598" s="41" t="str">
        <f>HYPERLINK("https://catalog.archives.gov/search?q=T977&amp;f.ancestorNaIds=602065","US Marine Corps Muster Rolls, 1893 - 1940.")</f>
        <v>US Marine Corps Muster Rolls, 1893 - 1940.</v>
      </c>
      <c r="E2598" s="12"/>
      <c r="F2598" s="16" t="s">
        <v>14</v>
      </c>
      <c r="G2598" s="11" t="s">
        <v>42</v>
      </c>
      <c r="H2598" s="12"/>
      <c r="I2598" s="13">
        <v>127</v>
      </c>
      <c r="J2598" s="14" t="s">
        <v>17</v>
      </c>
    </row>
    <row r="2599" spans="1:10" ht="31.2">
      <c r="A2599" s="7">
        <v>6124377</v>
      </c>
      <c r="B2599" s="8" t="s">
        <v>3958</v>
      </c>
      <c r="C2599" s="8" t="s">
        <v>3959</v>
      </c>
      <c r="D2599" s="41" t="s">
        <v>3960</v>
      </c>
      <c r="E2599" s="16" t="s">
        <v>222</v>
      </c>
      <c r="F2599" s="12"/>
      <c r="G2599" s="12"/>
      <c r="H2599" s="12"/>
      <c r="I2599" s="13">
        <v>238</v>
      </c>
      <c r="J2599" s="14" t="s">
        <v>11</v>
      </c>
    </row>
    <row r="2600" spans="1:10" ht="46.8">
      <c r="A2600" s="7">
        <v>581096</v>
      </c>
      <c r="B2600" s="8" t="s">
        <v>3961</v>
      </c>
      <c r="C2600" s="8" t="s">
        <v>3961</v>
      </c>
      <c r="D2600" s="28" t="s">
        <v>3962</v>
      </c>
      <c r="E2600" s="16" t="s">
        <v>222</v>
      </c>
      <c r="F2600" s="12"/>
      <c r="G2600" s="12"/>
      <c r="H2600" s="12"/>
      <c r="I2600" s="13">
        <v>549</v>
      </c>
      <c r="J2600" s="14" t="s">
        <v>11</v>
      </c>
    </row>
    <row r="2601" spans="1:10" ht="93.6">
      <c r="A2601" s="7" t="s">
        <v>3904</v>
      </c>
      <c r="B2601" s="8" t="s">
        <v>3963</v>
      </c>
      <c r="C2601" s="8" t="s">
        <v>3963</v>
      </c>
      <c r="D2601" s="41" t="str">
        <f>HYPERLINK("https://catalog.archives.gov/search?q=Susquehanna&amp;f.ancestorNaIds=581208","Log Books of the U.S.S. Susquehanna, 1853-1855.")</f>
        <v>Log Books of the U.S.S. Susquehanna, 1853-1855.</v>
      </c>
      <c r="E2601" s="11"/>
      <c r="F2601" s="11"/>
      <c r="G2601" s="12"/>
      <c r="H2601" s="51" t="str">
        <f t="shared" ref="H2601:H2610" si="125">HYPERLINK("https://www.pmel.noaa.gov/rediscover/","National Oceanic and Atmospheric Administration (NOAA)")</f>
        <v>National Oceanic and Atmospheric Administration (NOAA)</v>
      </c>
      <c r="I2601" s="13">
        <v>24</v>
      </c>
      <c r="J2601" s="14" t="s">
        <v>11</v>
      </c>
    </row>
    <row r="2602" spans="1:10" ht="93.6">
      <c r="A2602" s="7" t="s">
        <v>3904</v>
      </c>
      <c r="B2602" s="8" t="s">
        <v>3964</v>
      </c>
      <c r="C2602" s="8" t="s">
        <v>3964</v>
      </c>
      <c r="D2602" s="41" t="str">
        <f>HYPERLINK("https://catalog.archives.gov/search?q=USS%20Mississippi&amp;f.ancestorNaIds=581208","Log Books of the U.S.S. Mississippi, 1852-1855.")</f>
        <v>Log Books of the U.S.S. Mississippi, 1852-1855.</v>
      </c>
      <c r="E2602" s="11"/>
      <c r="F2602" s="11"/>
      <c r="G2602" s="12"/>
      <c r="H2602" s="51" t="str">
        <f t="shared" si="125"/>
        <v>National Oceanic and Atmospheric Administration (NOAA)</v>
      </c>
      <c r="I2602" s="13">
        <v>24</v>
      </c>
      <c r="J2602" s="14" t="s">
        <v>11</v>
      </c>
    </row>
    <row r="2603" spans="1:10" ht="93.6">
      <c r="A2603" s="7" t="s">
        <v>3904</v>
      </c>
      <c r="B2603" s="8" t="s">
        <v>3965</v>
      </c>
      <c r="C2603" s="8" t="s">
        <v>3965</v>
      </c>
      <c r="D2603" s="41" t="str">
        <f>HYPERLINK("https://catalog.archives.gov/search?q=USS%20Lexington&amp;f.ancestorNaIds=581208","Log Books of the U.S.S. Lexington, 1853-1855.")</f>
        <v>Log Books of the U.S.S. Lexington, 1853-1855.</v>
      </c>
      <c r="E2603" s="11"/>
      <c r="F2603" s="11"/>
      <c r="G2603" s="12"/>
      <c r="H2603" s="51" t="str">
        <f t="shared" si="125"/>
        <v>National Oceanic and Atmospheric Administration (NOAA)</v>
      </c>
      <c r="I2603" s="13">
        <v>24</v>
      </c>
      <c r="J2603" s="14" t="s">
        <v>11</v>
      </c>
    </row>
    <row r="2604" spans="1:10" ht="93.6">
      <c r="A2604" s="7" t="s">
        <v>3904</v>
      </c>
      <c r="B2604" s="8" t="s">
        <v>3966</v>
      </c>
      <c r="C2604" s="8" t="s">
        <v>3966</v>
      </c>
      <c r="D2604" s="41" t="str">
        <f>HYPERLINK("https://catalog.archives.gov/search?q=USS%20Saratoga&amp;f.ancestorNaIds=581208","Log Books of the U.S.S. Saratoga, 1852-1853.")</f>
        <v>Log Books of the U.S.S. Saratoga, 1852-1853.</v>
      </c>
      <c r="E2604" s="11"/>
      <c r="F2604" s="11"/>
      <c r="G2604" s="12"/>
      <c r="H2604" s="51" t="str">
        <f t="shared" si="125"/>
        <v>National Oceanic and Atmospheric Administration (NOAA)</v>
      </c>
      <c r="I2604" s="13">
        <v>24</v>
      </c>
      <c r="J2604" s="14" t="s">
        <v>11</v>
      </c>
    </row>
    <row r="2605" spans="1:10" ht="93.6">
      <c r="A2605" s="7" t="s">
        <v>3904</v>
      </c>
      <c r="B2605" s="8" t="s">
        <v>3967</v>
      </c>
      <c r="C2605" s="8" t="s">
        <v>3967</v>
      </c>
      <c r="D2605" s="41" t="str">
        <f>HYPERLINK("https://catalog.archives.gov/search?q=USS%20Macedonian&amp;f.ancestorNaIds=581208","Log Books of the U.S.S. Macedonian, 1853-1855.")</f>
        <v>Log Books of the U.S.S. Macedonian, 1853-1855.</v>
      </c>
      <c r="E2605" s="11"/>
      <c r="F2605" s="11"/>
      <c r="G2605" s="12"/>
      <c r="H2605" s="51" t="str">
        <f t="shared" si="125"/>
        <v>National Oceanic and Atmospheric Administration (NOAA)</v>
      </c>
      <c r="I2605" s="13">
        <v>24</v>
      </c>
      <c r="J2605" s="14" t="s">
        <v>11</v>
      </c>
    </row>
    <row r="2606" spans="1:10" ht="93.6">
      <c r="A2606" s="7" t="s">
        <v>3904</v>
      </c>
      <c r="B2606" s="8" t="s">
        <v>3968</v>
      </c>
      <c r="C2606" s="8" t="s">
        <v>3968</v>
      </c>
      <c r="D2606" s="41" t="str">
        <f>HYPERLINK("https://catalog.archives.gov/search?q=USS%20Vandalia&amp;f.ancestorNaIds=581208","Log Books of the U.S.S. Vandalia, 1853-1855.")</f>
        <v>Log Books of the U.S.S. Vandalia, 1853-1855.</v>
      </c>
      <c r="E2606" s="11"/>
      <c r="F2606" s="11"/>
      <c r="G2606" s="12"/>
      <c r="H2606" s="51" t="str">
        <f t="shared" si="125"/>
        <v>National Oceanic and Atmospheric Administration (NOAA)</v>
      </c>
      <c r="I2606" s="13">
        <v>24</v>
      </c>
      <c r="J2606" s="14" t="s">
        <v>11</v>
      </c>
    </row>
    <row r="2607" spans="1:10" ht="93.6">
      <c r="A2607" s="56" t="s">
        <v>3904</v>
      </c>
      <c r="B2607" s="8" t="s">
        <v>3969</v>
      </c>
      <c r="C2607" s="8" t="s">
        <v>3969</v>
      </c>
      <c r="D2607" s="20" t="s">
        <v>3970</v>
      </c>
      <c r="E2607" s="11"/>
      <c r="F2607" s="11"/>
      <c r="G2607" s="12"/>
      <c r="H2607" s="51" t="str">
        <f t="shared" si="125"/>
        <v>National Oceanic and Atmospheric Administration (NOAA)</v>
      </c>
      <c r="I2607" s="13">
        <v>24</v>
      </c>
      <c r="J2607" s="14" t="s">
        <v>75</v>
      </c>
    </row>
    <row r="2608" spans="1:10" ht="93.6">
      <c r="A2608" s="7" t="s">
        <v>3904</v>
      </c>
      <c r="B2608" s="8" t="s">
        <v>3971</v>
      </c>
      <c r="C2608" s="8" t="s">
        <v>3971</v>
      </c>
      <c r="D2608" s="41" t="str">
        <f>HYPERLINK("https://catalog.archives.gov/search?q=%22USS%20Supply%22&amp;f.ancestorNaIds=581208","Log Books of the U.S.S. Supply, 1852-1855.")</f>
        <v>Log Books of the U.S.S. Supply, 1852-1855.</v>
      </c>
      <c r="E2608" s="11"/>
      <c r="F2608" s="11"/>
      <c r="G2608" s="12"/>
      <c r="H2608" s="51" t="str">
        <f t="shared" si="125"/>
        <v>National Oceanic and Atmospheric Administration (NOAA)</v>
      </c>
      <c r="I2608" s="13">
        <v>24</v>
      </c>
      <c r="J2608" s="14" t="s">
        <v>11</v>
      </c>
    </row>
    <row r="2609" spans="1:10" ht="93.6">
      <c r="A2609" s="7" t="s">
        <v>3904</v>
      </c>
      <c r="B2609" s="8" t="s">
        <v>3972</v>
      </c>
      <c r="C2609" s="8" t="s">
        <v>3972</v>
      </c>
      <c r="D2609" s="41" t="str">
        <f>HYPERLINK("https://catalog.archives.gov/search?q=%22USS%20Plymouth%22&amp;f.ancestorNaIds=581208","Log Books of the U.S.S. Plymouth, 1852-1855.")</f>
        <v>Log Books of the U.S.S. Plymouth, 1852-1855.</v>
      </c>
      <c r="E2609" s="11"/>
      <c r="F2609" s="11"/>
      <c r="G2609" s="12"/>
      <c r="H2609" s="51" t="str">
        <f t="shared" si="125"/>
        <v>National Oceanic and Atmospheric Administration (NOAA)</v>
      </c>
      <c r="I2609" s="13">
        <v>24</v>
      </c>
      <c r="J2609" s="14" t="s">
        <v>11</v>
      </c>
    </row>
    <row r="2610" spans="1:10" ht="93.6">
      <c r="A2610" s="7" t="s">
        <v>3904</v>
      </c>
      <c r="B2610" s="8" t="s">
        <v>3973</v>
      </c>
      <c r="C2610" s="8" t="s">
        <v>3973</v>
      </c>
      <c r="D2610" s="41" t="str">
        <f>HYPERLINK("https://catalog.archives.gov/search?q=%22USS%20Powhatan%22&amp;f.ancestorNaIds=581208","Log Books of the U.S.S. Powhatan, 1852-1855.")</f>
        <v>Log Books of the U.S.S. Powhatan, 1852-1855.</v>
      </c>
      <c r="E2610" s="11"/>
      <c r="F2610" s="11"/>
      <c r="G2610" s="12"/>
      <c r="H2610" s="51" t="str">
        <f t="shared" si="125"/>
        <v>National Oceanic and Atmospheric Administration (NOAA)</v>
      </c>
      <c r="I2610" s="13">
        <v>24</v>
      </c>
      <c r="J2610" s="14" t="s">
        <v>11</v>
      </c>
    </row>
    <row r="2611" spans="1:10" ht="31.2">
      <c r="A2611" s="7">
        <v>301659</v>
      </c>
      <c r="B2611" s="8" t="s">
        <v>3974</v>
      </c>
      <c r="C2611" s="8" t="s">
        <v>3974</v>
      </c>
      <c r="D2611" s="20" t="s">
        <v>3975</v>
      </c>
      <c r="E2611" s="11" t="s">
        <v>222</v>
      </c>
      <c r="F2611" s="12"/>
      <c r="G2611" s="12"/>
      <c r="H2611" s="12"/>
      <c r="I2611" s="13">
        <v>153</v>
      </c>
      <c r="J2611" s="14" t="s">
        <v>75</v>
      </c>
    </row>
    <row r="2612" spans="1:10" ht="31.2">
      <c r="A2612" s="7">
        <v>1476161</v>
      </c>
      <c r="B2612" s="8" t="s">
        <v>3976</v>
      </c>
      <c r="C2612" s="8" t="s">
        <v>3976</v>
      </c>
      <c r="D2612" s="28" t="s">
        <v>3977</v>
      </c>
      <c r="E2612" s="11" t="s">
        <v>222</v>
      </c>
      <c r="F2612" s="16" t="s">
        <v>14</v>
      </c>
      <c r="G2612" s="12"/>
      <c r="H2612" s="12"/>
      <c r="I2612" s="13">
        <v>186</v>
      </c>
      <c r="J2612" s="14" t="s">
        <v>11</v>
      </c>
    </row>
    <row r="2613" spans="1:10" ht="31.2">
      <c r="A2613" s="7">
        <v>2791296</v>
      </c>
      <c r="B2613" s="8" t="s">
        <v>3978</v>
      </c>
      <c r="C2613" s="8" t="s">
        <v>3978</v>
      </c>
      <c r="D2613" s="28" t="s">
        <v>3979</v>
      </c>
      <c r="E2613" s="11"/>
      <c r="F2613" s="11" t="str">
        <f t="shared" ref="F2613:F2615" si="126">HYPERLINK("https://search.ancestryinstitution.com/search/db.aspx?dbid=1276","Ancestry.com")</f>
        <v>Ancestry.com</v>
      </c>
      <c r="G2613" s="11" t="s">
        <v>42</v>
      </c>
      <c r="H2613" s="11"/>
      <c r="I2613" s="13">
        <v>29</v>
      </c>
      <c r="J2613" s="14" t="s">
        <v>11</v>
      </c>
    </row>
    <row r="2614" spans="1:10" ht="31.2">
      <c r="A2614" s="56">
        <v>2791274</v>
      </c>
      <c r="B2614" s="8" t="s">
        <v>3980</v>
      </c>
      <c r="C2614" s="8" t="s">
        <v>3980</v>
      </c>
      <c r="D2614" s="28" t="s">
        <v>3981</v>
      </c>
      <c r="E2614" s="12"/>
      <c r="F2614" s="11" t="str">
        <f t="shared" si="126"/>
        <v>Ancestry.com</v>
      </c>
      <c r="G2614" s="17" t="s">
        <v>42</v>
      </c>
      <c r="H2614" s="11"/>
      <c r="I2614" s="13">
        <v>29</v>
      </c>
      <c r="J2614" s="14" t="s">
        <v>17</v>
      </c>
    </row>
    <row r="2615" spans="1:10" ht="31.2">
      <c r="A2615" s="56">
        <v>86339067</v>
      </c>
      <c r="B2615" s="8" t="s">
        <v>3982</v>
      </c>
      <c r="C2615" s="8" t="s">
        <v>3982</v>
      </c>
      <c r="D2615" s="28" t="s">
        <v>3983</v>
      </c>
      <c r="E2615" s="11"/>
      <c r="F2615" s="11" t="str">
        <f t="shared" si="126"/>
        <v>Ancestry.com</v>
      </c>
      <c r="G2615" s="12"/>
      <c r="H2615" s="11"/>
      <c r="I2615" s="13">
        <v>29</v>
      </c>
      <c r="J2615" s="14" t="s">
        <v>17</v>
      </c>
    </row>
    <row r="2616" spans="1:10" ht="62.4">
      <c r="A2616" s="56">
        <v>2791273</v>
      </c>
      <c r="B2616" s="8" t="s">
        <v>3984</v>
      </c>
      <c r="C2616" s="8" t="s">
        <v>3984</v>
      </c>
      <c r="D2616" s="28" t="s">
        <v>3985</v>
      </c>
      <c r="E2616" s="11"/>
      <c r="F2616" s="16" t="s">
        <v>14</v>
      </c>
      <c r="G2616" s="12"/>
      <c r="H2616" s="11"/>
      <c r="I2616" s="13">
        <v>29</v>
      </c>
      <c r="J2616" s="14" t="s">
        <v>17</v>
      </c>
    </row>
    <row r="2617" spans="1:10" ht="31.2">
      <c r="A2617" s="87" t="s">
        <v>337</v>
      </c>
      <c r="B2617" s="34" t="s">
        <v>3986</v>
      </c>
      <c r="C2617" s="34" t="s">
        <v>3986</v>
      </c>
      <c r="D2617" s="88" t="s">
        <v>3987</v>
      </c>
      <c r="E2617" s="52"/>
      <c r="F2617" s="52" t="str">
        <f t="shared" ref="F2617:F2619" si="127">HYPERLINK("https://search.ancestryinstitution.com/search/db.aspx?dbid=1276","Ancestry.com")</f>
        <v>Ancestry.com</v>
      </c>
      <c r="G2617" s="52" t="s">
        <v>42</v>
      </c>
      <c r="H2617" s="52"/>
      <c r="I2617" s="38">
        <v>29</v>
      </c>
      <c r="J2617" s="39" t="s">
        <v>75</v>
      </c>
    </row>
    <row r="2618" spans="1:10" ht="31.2">
      <c r="A2618" s="7">
        <v>2791287</v>
      </c>
      <c r="B2618" s="8" t="s">
        <v>3988</v>
      </c>
      <c r="C2618" s="8" t="s">
        <v>3988</v>
      </c>
      <c r="D2618" s="28" t="s">
        <v>3989</v>
      </c>
      <c r="E2618" s="11"/>
      <c r="F2618" s="11" t="str">
        <f t="shared" si="127"/>
        <v>Ancestry.com</v>
      </c>
      <c r="G2618" s="12"/>
      <c r="H2618" s="12"/>
      <c r="I2618" s="13">
        <v>29</v>
      </c>
      <c r="J2618" s="14" t="s">
        <v>17</v>
      </c>
    </row>
    <row r="2619" spans="1:10" ht="46.8">
      <c r="A2619" s="89">
        <v>231364448</v>
      </c>
      <c r="B2619" s="34" t="s">
        <v>3990</v>
      </c>
      <c r="C2619" s="34" t="s">
        <v>3990</v>
      </c>
      <c r="D2619" s="90" t="s">
        <v>3991</v>
      </c>
      <c r="E2619" s="52"/>
      <c r="F2619" s="52" t="str">
        <f t="shared" si="127"/>
        <v>Ancestry.com</v>
      </c>
      <c r="G2619" s="52" t="str">
        <f>HYPERLINK("https://www.familysearch.org/search/catalog/results?count=20&amp;query=%2Bkeywords%3AT1164","FamilySearch.org")</f>
        <v>FamilySearch.org</v>
      </c>
      <c r="H2619" s="36"/>
      <c r="I2619" s="38">
        <v>29</v>
      </c>
      <c r="J2619" s="39" t="s">
        <v>11</v>
      </c>
    </row>
    <row r="2620" spans="1:10" ht="46.8">
      <c r="A2620" s="7">
        <v>1104361</v>
      </c>
      <c r="B2620" s="8" t="s">
        <v>3992</v>
      </c>
      <c r="C2620" s="8" t="s">
        <v>3992</v>
      </c>
      <c r="D2620" s="28" t="s">
        <v>3993</v>
      </c>
      <c r="E2620" s="11" t="str">
        <f>HYPERLINK("https://www.fold3.com/title/96/mormon-battalion-pension-files","Fold3.com")</f>
        <v>Fold3.com</v>
      </c>
      <c r="F2620" s="12"/>
      <c r="G2620" s="11" t="s">
        <v>42</v>
      </c>
      <c r="H2620" s="12"/>
      <c r="I2620" s="13">
        <v>15</v>
      </c>
      <c r="J2620" s="14" t="s">
        <v>11</v>
      </c>
    </row>
    <row r="2621" spans="1:10" ht="15.6">
      <c r="A2621" s="7">
        <v>597821</v>
      </c>
      <c r="B2621" s="8" t="s">
        <v>3994</v>
      </c>
      <c r="C2621" s="8" t="s">
        <v>3994</v>
      </c>
      <c r="D2621" s="28" t="s">
        <v>3995</v>
      </c>
      <c r="E2621" s="16" t="s">
        <v>222</v>
      </c>
      <c r="F2621" s="12"/>
      <c r="G2621" s="12"/>
      <c r="H2621" s="12"/>
      <c r="I2621" s="13">
        <v>341</v>
      </c>
      <c r="J2621" s="14" t="s">
        <v>17</v>
      </c>
    </row>
    <row r="2622" spans="1:10" ht="31.2">
      <c r="A2622" s="7" t="s">
        <v>3996</v>
      </c>
      <c r="B2622" s="8" t="s">
        <v>3997</v>
      </c>
      <c r="C2622" s="8" t="s">
        <v>3997</v>
      </c>
      <c r="D2622" s="20" t="s">
        <v>3998</v>
      </c>
      <c r="E2622" s="12"/>
      <c r="F2622" s="16" t="s">
        <v>14</v>
      </c>
      <c r="G2622" s="91" t="s">
        <v>42</v>
      </c>
      <c r="H2622" s="12"/>
      <c r="I2622" s="13">
        <v>287</v>
      </c>
      <c r="J2622" s="14" t="s">
        <v>75</v>
      </c>
    </row>
    <row r="2623" spans="1:10" ht="46.8">
      <c r="A2623" s="56">
        <v>566647</v>
      </c>
      <c r="B2623" s="8" t="s">
        <v>3999</v>
      </c>
      <c r="C2623" s="8" t="s">
        <v>3999</v>
      </c>
      <c r="D2623" s="20" t="s">
        <v>4000</v>
      </c>
      <c r="E2623" s="12"/>
      <c r="F2623" s="16" t="s">
        <v>14</v>
      </c>
      <c r="G2623" s="12"/>
      <c r="H2623" s="12"/>
      <c r="I2623" s="13">
        <v>49</v>
      </c>
      <c r="J2623" s="14" t="s">
        <v>75</v>
      </c>
    </row>
    <row r="2624" spans="1:10" ht="31.2">
      <c r="A2624" s="7">
        <v>202017</v>
      </c>
      <c r="B2624" s="8" t="s">
        <v>4001</v>
      </c>
      <c r="C2624" s="8" t="s">
        <v>4001</v>
      </c>
      <c r="D2624" s="28" t="s">
        <v>4002</v>
      </c>
      <c r="E2624" s="11" t="str">
        <f>HYPERLINK("https://www.fold3.com/title/477/state-dept-records-russia","Fold3.com")</f>
        <v>Fold3.com</v>
      </c>
      <c r="F2624" s="12"/>
      <c r="G2624" s="12"/>
      <c r="H2624" s="12"/>
      <c r="I2624" s="13">
        <v>59</v>
      </c>
      <c r="J2624" s="14" t="s">
        <v>11</v>
      </c>
    </row>
    <row r="2625" spans="1:10" ht="15.6">
      <c r="A2625" s="92">
        <v>651889</v>
      </c>
      <c r="B2625" s="8" t="s">
        <v>254</v>
      </c>
      <c r="C2625" s="8" t="s">
        <v>254</v>
      </c>
      <c r="D2625" s="15" t="s">
        <v>4003</v>
      </c>
      <c r="E2625" s="11"/>
      <c r="F2625" s="93" t="s">
        <v>14</v>
      </c>
      <c r="G2625" s="12"/>
      <c r="H2625" s="12"/>
      <c r="I2625" s="13">
        <v>21</v>
      </c>
      <c r="J2625" s="14" t="s">
        <v>11</v>
      </c>
    </row>
    <row r="2626" spans="1:10" ht="62.4">
      <c r="A2626" s="7">
        <v>651884</v>
      </c>
      <c r="B2626" s="8" t="s">
        <v>254</v>
      </c>
      <c r="C2626" s="8" t="s">
        <v>254</v>
      </c>
      <c r="D2626" s="15" t="s">
        <v>4004</v>
      </c>
      <c r="E2626" s="11"/>
      <c r="F2626" s="93" t="s">
        <v>14</v>
      </c>
      <c r="G2626" s="12"/>
      <c r="H2626" s="12"/>
      <c r="I2626" s="13">
        <v>21</v>
      </c>
      <c r="J2626" s="14" t="s">
        <v>11</v>
      </c>
    </row>
    <row r="2627" spans="1:10" ht="15.6">
      <c r="A2627" s="7"/>
      <c r="B2627" s="8"/>
      <c r="C2627" s="8"/>
      <c r="D2627" s="28"/>
      <c r="E2627" s="11"/>
      <c r="F2627" s="12"/>
      <c r="G2627" s="12"/>
      <c r="H2627" s="12"/>
      <c r="I2627" s="13"/>
      <c r="J2627" s="14"/>
    </row>
    <row r="2628" spans="1:10" ht="15.6">
      <c r="A2628" s="7"/>
      <c r="B2628" s="8"/>
      <c r="C2628" s="8"/>
      <c r="D2628" s="28"/>
      <c r="E2628" s="11"/>
      <c r="F2628" s="12"/>
      <c r="G2628" s="12"/>
      <c r="H2628" s="12"/>
      <c r="I2628" s="13"/>
      <c r="J2628" s="14"/>
    </row>
    <row r="2629" spans="1:10" ht="15.6">
      <c r="A2629" s="7"/>
      <c r="B2629" s="8"/>
      <c r="C2629" s="8"/>
      <c r="D2629" s="28"/>
      <c r="E2629" s="11"/>
      <c r="F2629" s="12"/>
      <c r="G2629" s="12"/>
      <c r="H2629" s="12"/>
      <c r="I2629" s="13"/>
      <c r="J2629" s="14"/>
    </row>
    <row r="2630" spans="1:10" ht="15.6">
      <c r="A2630" s="7"/>
      <c r="B2630" s="8"/>
      <c r="C2630" s="8"/>
      <c r="D2630" s="28"/>
      <c r="E2630" s="11"/>
      <c r="F2630" s="12"/>
      <c r="G2630" s="12"/>
      <c r="H2630" s="12"/>
      <c r="I2630" s="13"/>
      <c r="J2630" s="14"/>
    </row>
    <row r="2631" spans="1:10" ht="15.6">
      <c r="A2631" s="7"/>
      <c r="B2631" s="8"/>
      <c r="C2631" s="8"/>
      <c r="D2631" s="28"/>
      <c r="E2631" s="11"/>
      <c r="F2631" s="12"/>
      <c r="G2631" s="12"/>
      <c r="H2631" s="12"/>
      <c r="I2631" s="13"/>
      <c r="J2631" s="14"/>
    </row>
    <row r="2632" spans="1:10" ht="15.6">
      <c r="A2632" s="7"/>
      <c r="B2632" s="8"/>
      <c r="C2632" s="8"/>
      <c r="D2632" s="28"/>
      <c r="E2632" s="11"/>
      <c r="F2632" s="12"/>
      <c r="G2632" s="12"/>
      <c r="H2632" s="12"/>
      <c r="I2632" s="13"/>
      <c r="J2632" s="14"/>
    </row>
    <row r="2633" spans="1:10" ht="15.6">
      <c r="A2633" s="7"/>
      <c r="B2633" s="8"/>
      <c r="C2633" s="8"/>
      <c r="D2633" s="28"/>
      <c r="E2633" s="11"/>
      <c r="F2633" s="12"/>
      <c r="G2633" s="12"/>
      <c r="H2633" s="12"/>
      <c r="I2633" s="13"/>
      <c r="J2633" s="14"/>
    </row>
    <row r="2634" spans="1:10" ht="15.6">
      <c r="A2634" s="7"/>
      <c r="B2634" s="8"/>
      <c r="C2634" s="8"/>
      <c r="D2634" s="28"/>
      <c r="E2634" s="11"/>
      <c r="F2634" s="12"/>
      <c r="G2634" s="12"/>
      <c r="H2634" s="12"/>
      <c r="I2634" s="13"/>
      <c r="J2634" s="14"/>
    </row>
    <row r="2635" spans="1:10" ht="15.6">
      <c r="A2635" s="7"/>
      <c r="B2635" s="8"/>
      <c r="C2635" s="8"/>
      <c r="D2635" s="28"/>
      <c r="E2635" s="11"/>
      <c r="F2635" s="12"/>
      <c r="G2635" s="12"/>
      <c r="H2635" s="12"/>
      <c r="I2635" s="13"/>
      <c r="J2635" s="14"/>
    </row>
    <row r="2636" spans="1:10" ht="15.6">
      <c r="A2636" s="7"/>
      <c r="B2636" s="8"/>
      <c r="C2636" s="8"/>
      <c r="D2636" s="28"/>
      <c r="E2636" s="11"/>
      <c r="F2636" s="12"/>
      <c r="G2636" s="12"/>
      <c r="H2636" s="12"/>
      <c r="I2636" s="13"/>
      <c r="J2636" s="14"/>
    </row>
    <row r="2637" spans="1:10" ht="15.6">
      <c r="A2637" s="7"/>
      <c r="B2637" s="8"/>
      <c r="C2637" s="8"/>
      <c r="D2637" s="28"/>
      <c r="E2637" s="11"/>
      <c r="F2637" s="12"/>
      <c r="G2637" s="12"/>
      <c r="H2637" s="12"/>
      <c r="I2637" s="13"/>
      <c r="J2637" s="14"/>
    </row>
    <row r="2638" spans="1:10" ht="15.6">
      <c r="A2638" s="7"/>
      <c r="B2638" s="8"/>
      <c r="C2638" s="8"/>
      <c r="D2638" s="28"/>
      <c r="E2638" s="11"/>
      <c r="F2638" s="12"/>
      <c r="G2638" s="12"/>
      <c r="H2638" s="12"/>
      <c r="I2638" s="13"/>
      <c r="J2638" s="14"/>
    </row>
    <row r="2639" spans="1:10" ht="15.6">
      <c r="A2639" s="7"/>
      <c r="B2639" s="8"/>
      <c r="C2639" s="8"/>
      <c r="D2639" s="28"/>
      <c r="E2639" s="11"/>
      <c r="F2639" s="12"/>
      <c r="G2639" s="12"/>
      <c r="H2639" s="12"/>
      <c r="I2639" s="13"/>
      <c r="J2639" s="14"/>
    </row>
    <row r="2640" spans="1:10" ht="15.6">
      <c r="A2640" s="7"/>
      <c r="B2640" s="8"/>
      <c r="C2640" s="8"/>
      <c r="D2640" s="28"/>
      <c r="E2640" s="11"/>
      <c r="F2640" s="12"/>
      <c r="G2640" s="12"/>
      <c r="H2640" s="12"/>
      <c r="I2640" s="13"/>
      <c r="J2640" s="14"/>
    </row>
    <row r="2641" spans="1:10" ht="15.6">
      <c r="A2641" s="7"/>
      <c r="B2641" s="8"/>
      <c r="C2641" s="8"/>
      <c r="D2641" s="28"/>
      <c r="E2641" s="11"/>
      <c r="F2641" s="12"/>
      <c r="G2641" s="12"/>
      <c r="H2641" s="12"/>
      <c r="I2641" s="13"/>
      <c r="J2641" s="14"/>
    </row>
    <row r="2642" spans="1:10" ht="15.6">
      <c r="A2642" s="7"/>
      <c r="B2642" s="8"/>
      <c r="C2642" s="8"/>
      <c r="D2642" s="28"/>
      <c r="E2642" s="11"/>
      <c r="F2642" s="12"/>
      <c r="G2642" s="12"/>
      <c r="H2642" s="12"/>
      <c r="I2642" s="13"/>
      <c r="J2642" s="14"/>
    </row>
    <row r="2643" spans="1:10" ht="15.6">
      <c r="A2643" s="7"/>
      <c r="B2643" s="8"/>
      <c r="C2643" s="8"/>
      <c r="D2643" s="28"/>
      <c r="E2643" s="11"/>
      <c r="F2643" s="12"/>
      <c r="G2643" s="12"/>
      <c r="H2643" s="12"/>
      <c r="I2643" s="13"/>
      <c r="J2643" s="14"/>
    </row>
    <row r="2644" spans="1:10" ht="15.6">
      <c r="A2644" s="7"/>
      <c r="B2644" s="8"/>
      <c r="C2644" s="8"/>
      <c r="D2644" s="28"/>
      <c r="E2644" s="11"/>
      <c r="F2644" s="12"/>
      <c r="G2644" s="12"/>
      <c r="H2644" s="12"/>
      <c r="I2644" s="13"/>
      <c r="J2644" s="14"/>
    </row>
    <row r="2645" spans="1:10" ht="15.6">
      <c r="A2645" s="7"/>
      <c r="B2645" s="8"/>
      <c r="C2645" s="8"/>
      <c r="D2645" s="28"/>
      <c r="E2645" s="11"/>
      <c r="F2645" s="12"/>
      <c r="G2645" s="12"/>
      <c r="H2645" s="12"/>
      <c r="I2645" s="13"/>
      <c r="J2645" s="14"/>
    </row>
  </sheetData>
  <autoFilter ref="A2:J2626" xr:uid="{00000000-0009-0000-0000-000000000000}"/>
  <customSheetViews>
    <customSheetView guid="{482F37A3-AF9B-478E-A8C5-7F8799A65C87}" filter="1" showAutoFilter="1">
      <pageMargins left="0.7" right="0.7" top="0.75" bottom="0.75" header="0.3" footer="0.3"/>
      <autoFilter ref="A1:J2603" xr:uid="{680EA5AD-E1AC-4A5A-91A8-5B0D6B85B2A7}"/>
    </customSheetView>
    <customSheetView guid="{47865DED-8A08-434E-BC12-832FF09201E8}" filter="1" showAutoFilter="1">
      <pageMargins left="0.7" right="0.7" top="0.75" bottom="0.75" header="0.3" footer="0.3"/>
      <autoFilter ref="A1:J2593" xr:uid="{F5AB7ED4-1414-42F6-B8FC-F4A6CCECBEE3}"/>
    </customSheetView>
    <customSheetView guid="{F6DC6341-0AEE-4CCE-87EA-5A50C3158F3F}" filter="1" showAutoFilter="1">
      <pageMargins left="0.7" right="0.7" top="0.75" bottom="0.75" header="0.3" footer="0.3"/>
      <autoFilter ref="A1:J2593" xr:uid="{404ED17D-BC83-482D-88BE-6F87F7DEE3EE}"/>
    </customSheetView>
  </customSheetViews>
  <hyperlinks>
    <hyperlink ref="D3" r:id="rId1" xr:uid="{00000000-0004-0000-0000-000000000000}"/>
    <hyperlink ref="D4" r:id="rId2" xr:uid="{00000000-0004-0000-0000-000001000000}"/>
    <hyperlink ref="F4" r:id="rId3" xr:uid="{00000000-0004-0000-0000-000002000000}"/>
    <hyperlink ref="D5" r:id="rId4" xr:uid="{00000000-0004-0000-0000-000003000000}"/>
    <hyperlink ref="D6" r:id="rId5" xr:uid="{00000000-0004-0000-0000-000004000000}"/>
    <hyperlink ref="D7" r:id="rId6" xr:uid="{00000000-0004-0000-0000-000005000000}"/>
    <hyperlink ref="F7" r:id="rId7" xr:uid="{00000000-0004-0000-0000-000006000000}"/>
    <hyperlink ref="D8" r:id="rId8" xr:uid="{00000000-0004-0000-0000-000007000000}"/>
    <hyperlink ref="F8" r:id="rId9" xr:uid="{00000000-0004-0000-0000-000008000000}"/>
    <hyperlink ref="D9" r:id="rId10" xr:uid="{00000000-0004-0000-0000-000009000000}"/>
    <hyperlink ref="F9" r:id="rId11" xr:uid="{00000000-0004-0000-0000-00000A000000}"/>
    <hyperlink ref="D10" r:id="rId12" xr:uid="{00000000-0004-0000-0000-00000B000000}"/>
    <hyperlink ref="F10" r:id="rId13" xr:uid="{00000000-0004-0000-0000-00000C000000}"/>
    <hyperlink ref="D11" r:id="rId14" xr:uid="{00000000-0004-0000-0000-00000D000000}"/>
    <hyperlink ref="F11" r:id="rId15" xr:uid="{00000000-0004-0000-0000-00000E000000}"/>
    <hyperlink ref="D12" r:id="rId16" xr:uid="{00000000-0004-0000-0000-00000F000000}"/>
    <hyperlink ref="F12" r:id="rId17" xr:uid="{00000000-0004-0000-0000-000010000000}"/>
    <hyperlink ref="D13" r:id="rId18" xr:uid="{00000000-0004-0000-0000-000011000000}"/>
    <hyperlink ref="F13" r:id="rId19" xr:uid="{00000000-0004-0000-0000-000012000000}"/>
    <hyperlink ref="D14" r:id="rId20" xr:uid="{00000000-0004-0000-0000-000013000000}"/>
    <hyperlink ref="F14" r:id="rId21" xr:uid="{00000000-0004-0000-0000-000014000000}"/>
    <hyperlink ref="D15" r:id="rId22" xr:uid="{00000000-0004-0000-0000-000015000000}"/>
    <hyperlink ref="F15" r:id="rId23" xr:uid="{00000000-0004-0000-0000-000016000000}"/>
    <hyperlink ref="D16" r:id="rId24" xr:uid="{00000000-0004-0000-0000-000017000000}"/>
    <hyperlink ref="F16" r:id="rId25" xr:uid="{00000000-0004-0000-0000-000018000000}"/>
    <hyperlink ref="D17" r:id="rId26" xr:uid="{00000000-0004-0000-0000-000019000000}"/>
    <hyperlink ref="F17" r:id="rId27" xr:uid="{00000000-0004-0000-0000-00001A000000}"/>
    <hyperlink ref="G17" r:id="rId28" xr:uid="{00000000-0004-0000-0000-00001B000000}"/>
    <hyperlink ref="D18" r:id="rId29" xr:uid="{00000000-0004-0000-0000-00001C000000}"/>
    <hyperlink ref="F18" r:id="rId30" xr:uid="{00000000-0004-0000-0000-00001D000000}"/>
    <hyperlink ref="D19" r:id="rId31" xr:uid="{00000000-0004-0000-0000-00001E000000}"/>
    <hyperlink ref="F19" r:id="rId32" xr:uid="{00000000-0004-0000-0000-00001F000000}"/>
    <hyperlink ref="D20" r:id="rId33" xr:uid="{00000000-0004-0000-0000-000020000000}"/>
    <hyperlink ref="G20" r:id="rId34" xr:uid="{00000000-0004-0000-0000-000021000000}"/>
    <hyperlink ref="D21" r:id="rId35" xr:uid="{00000000-0004-0000-0000-000022000000}"/>
    <hyperlink ref="F21" r:id="rId36" xr:uid="{00000000-0004-0000-0000-000023000000}"/>
    <hyperlink ref="D22" r:id="rId37" xr:uid="{00000000-0004-0000-0000-000024000000}"/>
    <hyperlink ref="F22" r:id="rId38" xr:uid="{00000000-0004-0000-0000-000025000000}"/>
    <hyperlink ref="D23" r:id="rId39" xr:uid="{00000000-0004-0000-0000-000026000000}"/>
    <hyperlink ref="D24" r:id="rId40" xr:uid="{00000000-0004-0000-0000-000027000000}"/>
    <hyperlink ref="F24" r:id="rId41" xr:uid="{00000000-0004-0000-0000-000028000000}"/>
    <hyperlink ref="D25" r:id="rId42" xr:uid="{00000000-0004-0000-0000-000029000000}"/>
    <hyperlink ref="F25" r:id="rId43" xr:uid="{00000000-0004-0000-0000-00002A000000}"/>
    <hyperlink ref="D26" r:id="rId44" xr:uid="{00000000-0004-0000-0000-00002B000000}"/>
    <hyperlink ref="F26" r:id="rId45" xr:uid="{00000000-0004-0000-0000-00002C000000}"/>
    <hyperlink ref="D27" r:id="rId46" xr:uid="{00000000-0004-0000-0000-00002D000000}"/>
    <hyperlink ref="F27" r:id="rId47" xr:uid="{00000000-0004-0000-0000-00002E000000}"/>
    <hyperlink ref="D28" r:id="rId48" xr:uid="{00000000-0004-0000-0000-00002F000000}"/>
    <hyperlink ref="F28" r:id="rId49" xr:uid="{00000000-0004-0000-0000-000030000000}"/>
    <hyperlink ref="D29" r:id="rId50" xr:uid="{00000000-0004-0000-0000-000031000000}"/>
    <hyperlink ref="F29" r:id="rId51" xr:uid="{00000000-0004-0000-0000-000032000000}"/>
    <hyperlink ref="D30" r:id="rId52" xr:uid="{00000000-0004-0000-0000-000033000000}"/>
    <hyperlink ref="F30" r:id="rId53" xr:uid="{00000000-0004-0000-0000-000034000000}"/>
    <hyperlink ref="D31" r:id="rId54" xr:uid="{00000000-0004-0000-0000-000035000000}"/>
    <hyperlink ref="F31" r:id="rId55" xr:uid="{00000000-0004-0000-0000-000036000000}"/>
    <hyperlink ref="D32" r:id="rId56" xr:uid="{00000000-0004-0000-0000-000037000000}"/>
    <hyperlink ref="F32" r:id="rId57" xr:uid="{00000000-0004-0000-0000-000038000000}"/>
    <hyperlink ref="D33" r:id="rId58" xr:uid="{00000000-0004-0000-0000-000039000000}"/>
    <hyperlink ref="F33" r:id="rId59" xr:uid="{00000000-0004-0000-0000-00003A000000}"/>
    <hyperlink ref="D34" r:id="rId60" xr:uid="{00000000-0004-0000-0000-00003B000000}"/>
    <hyperlink ref="F34" r:id="rId61" xr:uid="{00000000-0004-0000-0000-00003C000000}"/>
    <hyperlink ref="D35" r:id="rId62" xr:uid="{00000000-0004-0000-0000-00003D000000}"/>
    <hyperlink ref="F35" r:id="rId63" xr:uid="{00000000-0004-0000-0000-00003E000000}"/>
    <hyperlink ref="D36" r:id="rId64" xr:uid="{00000000-0004-0000-0000-00003F000000}"/>
    <hyperlink ref="F36" r:id="rId65" xr:uid="{00000000-0004-0000-0000-000040000000}"/>
    <hyperlink ref="D37" r:id="rId66" xr:uid="{00000000-0004-0000-0000-000041000000}"/>
    <hyperlink ref="F37" r:id="rId67" xr:uid="{00000000-0004-0000-0000-000042000000}"/>
    <hyperlink ref="D38" r:id="rId68" xr:uid="{00000000-0004-0000-0000-000043000000}"/>
    <hyperlink ref="F38" r:id="rId69" xr:uid="{00000000-0004-0000-0000-000044000000}"/>
    <hyperlink ref="D39" r:id="rId70" xr:uid="{00000000-0004-0000-0000-000045000000}"/>
    <hyperlink ref="F39" r:id="rId71" xr:uid="{00000000-0004-0000-0000-000046000000}"/>
    <hyperlink ref="D40" r:id="rId72" xr:uid="{00000000-0004-0000-0000-000047000000}"/>
    <hyperlink ref="F40" r:id="rId73" xr:uid="{00000000-0004-0000-0000-000048000000}"/>
    <hyperlink ref="D41" r:id="rId74" xr:uid="{00000000-0004-0000-0000-000049000000}"/>
    <hyperlink ref="F41" r:id="rId75" xr:uid="{00000000-0004-0000-0000-00004A000000}"/>
    <hyperlink ref="D42" r:id="rId76" xr:uid="{00000000-0004-0000-0000-00004B000000}"/>
    <hyperlink ref="F42" r:id="rId77" xr:uid="{00000000-0004-0000-0000-00004C000000}"/>
    <hyperlink ref="D43" r:id="rId78" xr:uid="{00000000-0004-0000-0000-00004D000000}"/>
    <hyperlink ref="F43" r:id="rId79" xr:uid="{00000000-0004-0000-0000-00004E000000}"/>
    <hyperlink ref="D44" r:id="rId80" xr:uid="{00000000-0004-0000-0000-00004F000000}"/>
    <hyperlink ref="F44" r:id="rId81" xr:uid="{00000000-0004-0000-0000-000050000000}"/>
    <hyperlink ref="D45" r:id="rId82" xr:uid="{00000000-0004-0000-0000-000051000000}"/>
    <hyperlink ref="F45" r:id="rId83" xr:uid="{00000000-0004-0000-0000-000052000000}"/>
    <hyperlink ref="D46" r:id="rId84" xr:uid="{00000000-0004-0000-0000-000053000000}"/>
    <hyperlink ref="F46" r:id="rId85" xr:uid="{00000000-0004-0000-0000-000054000000}"/>
    <hyperlink ref="D47" r:id="rId86" xr:uid="{00000000-0004-0000-0000-000055000000}"/>
    <hyperlink ref="F47" r:id="rId87" xr:uid="{00000000-0004-0000-0000-000056000000}"/>
    <hyperlink ref="D48" r:id="rId88" xr:uid="{00000000-0004-0000-0000-000057000000}"/>
    <hyperlink ref="F48" r:id="rId89" xr:uid="{00000000-0004-0000-0000-000058000000}"/>
    <hyperlink ref="D49" r:id="rId90" xr:uid="{00000000-0004-0000-0000-000059000000}"/>
    <hyperlink ref="F49" r:id="rId91" xr:uid="{00000000-0004-0000-0000-00005A000000}"/>
    <hyperlink ref="D50" r:id="rId92" xr:uid="{00000000-0004-0000-0000-00005B000000}"/>
    <hyperlink ref="F50" r:id="rId93" xr:uid="{00000000-0004-0000-0000-00005C000000}"/>
    <hyperlink ref="D51" r:id="rId94" xr:uid="{00000000-0004-0000-0000-00005D000000}"/>
    <hyperlink ref="D52" r:id="rId95" xr:uid="{00000000-0004-0000-0000-00005E000000}"/>
    <hyperlink ref="F52" r:id="rId96" xr:uid="{00000000-0004-0000-0000-00005F000000}"/>
    <hyperlink ref="D53" r:id="rId97" xr:uid="{00000000-0004-0000-0000-000060000000}"/>
    <hyperlink ref="F53" r:id="rId98" xr:uid="{00000000-0004-0000-0000-000061000000}"/>
    <hyperlink ref="D54" r:id="rId99" xr:uid="{00000000-0004-0000-0000-000062000000}"/>
    <hyperlink ref="F54" r:id="rId100" xr:uid="{00000000-0004-0000-0000-000063000000}"/>
    <hyperlink ref="D55" r:id="rId101" xr:uid="{00000000-0004-0000-0000-000064000000}"/>
    <hyperlink ref="D56" r:id="rId102" xr:uid="{00000000-0004-0000-0000-000065000000}"/>
    <hyperlink ref="F56" r:id="rId103" xr:uid="{00000000-0004-0000-0000-000066000000}"/>
    <hyperlink ref="D57" r:id="rId104" xr:uid="{00000000-0004-0000-0000-000067000000}"/>
    <hyperlink ref="D58" r:id="rId105" xr:uid="{00000000-0004-0000-0000-000068000000}"/>
    <hyperlink ref="D59" r:id="rId106" xr:uid="{00000000-0004-0000-0000-000069000000}"/>
    <hyperlink ref="F59" r:id="rId107" xr:uid="{00000000-0004-0000-0000-00006A000000}"/>
    <hyperlink ref="D60" r:id="rId108" xr:uid="{00000000-0004-0000-0000-00006B000000}"/>
    <hyperlink ref="F60" r:id="rId109" xr:uid="{00000000-0004-0000-0000-00006C000000}"/>
    <hyperlink ref="D61" r:id="rId110" xr:uid="{00000000-0004-0000-0000-00006D000000}"/>
    <hyperlink ref="D62" r:id="rId111" xr:uid="{00000000-0004-0000-0000-00006E000000}"/>
    <hyperlink ref="D63" r:id="rId112" xr:uid="{00000000-0004-0000-0000-00006F000000}"/>
    <hyperlink ref="F63" r:id="rId113" xr:uid="{00000000-0004-0000-0000-000070000000}"/>
    <hyperlink ref="D64" r:id="rId114" xr:uid="{00000000-0004-0000-0000-000071000000}"/>
    <hyperlink ref="F64" r:id="rId115" xr:uid="{00000000-0004-0000-0000-000072000000}"/>
    <hyperlink ref="D65" r:id="rId116" xr:uid="{00000000-0004-0000-0000-000073000000}"/>
    <hyperlink ref="F65" r:id="rId117" xr:uid="{00000000-0004-0000-0000-000074000000}"/>
    <hyperlink ref="D66" r:id="rId118" xr:uid="{00000000-0004-0000-0000-000075000000}"/>
    <hyperlink ref="F66" r:id="rId119" xr:uid="{00000000-0004-0000-0000-000076000000}"/>
    <hyperlink ref="D67" r:id="rId120" xr:uid="{00000000-0004-0000-0000-000077000000}"/>
    <hyperlink ref="F67" r:id="rId121" xr:uid="{00000000-0004-0000-0000-000078000000}"/>
    <hyperlink ref="D68" r:id="rId122" xr:uid="{00000000-0004-0000-0000-000079000000}"/>
    <hyperlink ref="D69" r:id="rId123" xr:uid="{00000000-0004-0000-0000-00007A000000}"/>
    <hyperlink ref="F69" r:id="rId124" xr:uid="{00000000-0004-0000-0000-00007B000000}"/>
    <hyperlink ref="D70" r:id="rId125" xr:uid="{00000000-0004-0000-0000-00007C000000}"/>
    <hyperlink ref="D71" r:id="rId126" xr:uid="{00000000-0004-0000-0000-00007D000000}"/>
    <hyperlink ref="F71" r:id="rId127" xr:uid="{00000000-0004-0000-0000-00007E000000}"/>
    <hyperlink ref="D72" r:id="rId128" xr:uid="{00000000-0004-0000-0000-00007F000000}"/>
    <hyperlink ref="F72" r:id="rId129" xr:uid="{00000000-0004-0000-0000-000080000000}"/>
    <hyperlink ref="D73" r:id="rId130" xr:uid="{00000000-0004-0000-0000-000081000000}"/>
    <hyperlink ref="F73" r:id="rId131" xr:uid="{00000000-0004-0000-0000-000082000000}"/>
    <hyperlink ref="D74" r:id="rId132" xr:uid="{00000000-0004-0000-0000-000083000000}"/>
    <hyperlink ref="F74" r:id="rId133" xr:uid="{00000000-0004-0000-0000-000084000000}"/>
    <hyperlink ref="D75" r:id="rId134" xr:uid="{00000000-0004-0000-0000-000085000000}"/>
    <hyperlink ref="F75" r:id="rId135" xr:uid="{00000000-0004-0000-0000-000086000000}"/>
    <hyperlink ref="D76" r:id="rId136" xr:uid="{00000000-0004-0000-0000-000087000000}"/>
    <hyperlink ref="F76" r:id="rId137" xr:uid="{00000000-0004-0000-0000-000088000000}"/>
    <hyperlink ref="D77" r:id="rId138" xr:uid="{00000000-0004-0000-0000-000089000000}"/>
    <hyperlink ref="F77" r:id="rId139" xr:uid="{00000000-0004-0000-0000-00008A000000}"/>
    <hyperlink ref="D78" r:id="rId140" xr:uid="{00000000-0004-0000-0000-00008B000000}"/>
    <hyperlink ref="F78" r:id="rId141" xr:uid="{00000000-0004-0000-0000-00008C000000}"/>
    <hyperlink ref="D79" r:id="rId142" xr:uid="{00000000-0004-0000-0000-00008D000000}"/>
    <hyperlink ref="F79" r:id="rId143" xr:uid="{00000000-0004-0000-0000-00008E000000}"/>
    <hyperlink ref="D80" r:id="rId144" xr:uid="{00000000-0004-0000-0000-00008F000000}"/>
    <hyperlink ref="F80" r:id="rId145" xr:uid="{00000000-0004-0000-0000-000090000000}"/>
    <hyperlink ref="D81" r:id="rId146" xr:uid="{00000000-0004-0000-0000-000091000000}"/>
    <hyperlink ref="F81" r:id="rId147" xr:uid="{00000000-0004-0000-0000-000092000000}"/>
    <hyperlink ref="D82" r:id="rId148" xr:uid="{00000000-0004-0000-0000-000093000000}"/>
    <hyperlink ref="F82" r:id="rId149" xr:uid="{00000000-0004-0000-0000-000094000000}"/>
    <hyperlink ref="G82" r:id="rId150" xr:uid="{00000000-0004-0000-0000-000095000000}"/>
    <hyperlink ref="D83" r:id="rId151" xr:uid="{00000000-0004-0000-0000-000096000000}"/>
    <hyperlink ref="D84" r:id="rId152" xr:uid="{00000000-0004-0000-0000-000097000000}"/>
    <hyperlink ref="F84" r:id="rId153" xr:uid="{00000000-0004-0000-0000-000098000000}"/>
    <hyperlink ref="D85" r:id="rId154" xr:uid="{00000000-0004-0000-0000-000099000000}"/>
    <hyperlink ref="F85" r:id="rId155" xr:uid="{00000000-0004-0000-0000-00009A000000}"/>
    <hyperlink ref="D86" r:id="rId156" xr:uid="{00000000-0004-0000-0000-00009B000000}"/>
    <hyperlink ref="G86" r:id="rId157" xr:uid="{00000000-0004-0000-0000-00009C000000}"/>
    <hyperlink ref="D87" r:id="rId158" xr:uid="{00000000-0004-0000-0000-00009D000000}"/>
    <hyperlink ref="F87" r:id="rId159" xr:uid="{00000000-0004-0000-0000-00009E000000}"/>
    <hyperlink ref="D88" r:id="rId160" xr:uid="{00000000-0004-0000-0000-00009F000000}"/>
    <hyperlink ref="F88" r:id="rId161" xr:uid="{00000000-0004-0000-0000-0000A0000000}"/>
    <hyperlink ref="D89" r:id="rId162" xr:uid="{00000000-0004-0000-0000-0000A1000000}"/>
    <hyperlink ref="D90" r:id="rId163" xr:uid="{00000000-0004-0000-0000-0000A2000000}"/>
    <hyperlink ref="F90" r:id="rId164" xr:uid="{00000000-0004-0000-0000-0000A3000000}"/>
    <hyperlink ref="D91" r:id="rId165" xr:uid="{00000000-0004-0000-0000-0000A4000000}"/>
    <hyperlink ref="F91" r:id="rId166" xr:uid="{00000000-0004-0000-0000-0000A5000000}"/>
    <hyperlink ref="D92" r:id="rId167" xr:uid="{00000000-0004-0000-0000-0000A6000000}"/>
    <hyperlink ref="F92" r:id="rId168" xr:uid="{00000000-0004-0000-0000-0000A7000000}"/>
    <hyperlink ref="D93" r:id="rId169" xr:uid="{00000000-0004-0000-0000-0000A8000000}"/>
    <hyperlink ref="F93" r:id="rId170" xr:uid="{00000000-0004-0000-0000-0000A9000000}"/>
    <hyperlink ref="D94" r:id="rId171" xr:uid="{00000000-0004-0000-0000-0000AA000000}"/>
    <hyperlink ref="F94" r:id="rId172" xr:uid="{00000000-0004-0000-0000-0000AB000000}"/>
    <hyperlink ref="D95" r:id="rId173" xr:uid="{00000000-0004-0000-0000-0000AC000000}"/>
    <hyperlink ref="F95" r:id="rId174" xr:uid="{00000000-0004-0000-0000-0000AD000000}"/>
    <hyperlink ref="D96" r:id="rId175" xr:uid="{00000000-0004-0000-0000-0000AE000000}"/>
    <hyperlink ref="F96" r:id="rId176" xr:uid="{00000000-0004-0000-0000-0000AF000000}"/>
    <hyperlink ref="D97" r:id="rId177" xr:uid="{00000000-0004-0000-0000-0000B0000000}"/>
    <hyperlink ref="F97" r:id="rId178" xr:uid="{00000000-0004-0000-0000-0000B1000000}"/>
    <hyperlink ref="D98" r:id="rId179" xr:uid="{00000000-0004-0000-0000-0000B2000000}"/>
    <hyperlink ref="D99" r:id="rId180" xr:uid="{00000000-0004-0000-0000-0000B3000000}"/>
    <hyperlink ref="F99" r:id="rId181" xr:uid="{00000000-0004-0000-0000-0000B4000000}"/>
    <hyperlink ref="D100" r:id="rId182" xr:uid="{00000000-0004-0000-0000-0000B5000000}"/>
    <hyperlink ref="F100" r:id="rId183" xr:uid="{00000000-0004-0000-0000-0000B6000000}"/>
    <hyperlink ref="D101" r:id="rId184" xr:uid="{00000000-0004-0000-0000-0000B7000000}"/>
    <hyperlink ref="F101" r:id="rId185" xr:uid="{00000000-0004-0000-0000-0000B8000000}"/>
    <hyperlink ref="D102" r:id="rId186" xr:uid="{00000000-0004-0000-0000-0000B9000000}"/>
    <hyperlink ref="D103" r:id="rId187" xr:uid="{00000000-0004-0000-0000-0000BA000000}"/>
    <hyperlink ref="G104" r:id="rId188" xr:uid="{00000000-0004-0000-0000-0000BB000000}"/>
    <hyperlink ref="D105" r:id="rId189" xr:uid="{00000000-0004-0000-0000-0000BC000000}"/>
    <hyperlink ref="E105" r:id="rId190" xr:uid="{00000000-0004-0000-0000-0000BD000000}"/>
    <hyperlink ref="F105" r:id="rId191" xr:uid="{00000000-0004-0000-0000-0000BE000000}"/>
    <hyperlink ref="G105" r:id="rId192" xr:uid="{00000000-0004-0000-0000-0000BF000000}"/>
    <hyperlink ref="D106" r:id="rId193" xr:uid="{00000000-0004-0000-0000-0000C0000000}"/>
    <hyperlink ref="F106" r:id="rId194" xr:uid="{00000000-0004-0000-0000-0000C1000000}"/>
    <hyperlink ref="D107" r:id="rId195" xr:uid="{00000000-0004-0000-0000-0000C2000000}"/>
    <hyperlink ref="E107" r:id="rId196" xr:uid="{00000000-0004-0000-0000-0000C3000000}"/>
    <hyperlink ref="D108" r:id="rId197" xr:uid="{00000000-0004-0000-0000-0000C4000000}"/>
    <hyperlink ref="F108" r:id="rId198" xr:uid="{00000000-0004-0000-0000-0000C5000000}"/>
    <hyperlink ref="D109" r:id="rId199" xr:uid="{00000000-0004-0000-0000-0000C6000000}"/>
    <hyperlink ref="E109" r:id="rId200" xr:uid="{00000000-0004-0000-0000-0000C7000000}"/>
    <hyperlink ref="D110" r:id="rId201" xr:uid="{00000000-0004-0000-0000-0000C8000000}"/>
    <hyperlink ref="F110" r:id="rId202" xr:uid="{00000000-0004-0000-0000-0000C9000000}"/>
    <hyperlink ref="G110" r:id="rId203" xr:uid="{00000000-0004-0000-0000-0000CA000000}"/>
    <hyperlink ref="D111" r:id="rId204" xr:uid="{00000000-0004-0000-0000-0000CB000000}"/>
    <hyperlink ref="F111" r:id="rId205" xr:uid="{00000000-0004-0000-0000-0000CC000000}"/>
    <hyperlink ref="D112" r:id="rId206" xr:uid="{00000000-0004-0000-0000-0000CD000000}"/>
    <hyperlink ref="F112" r:id="rId207" xr:uid="{00000000-0004-0000-0000-0000CE000000}"/>
    <hyperlink ref="D113" r:id="rId208" xr:uid="{00000000-0004-0000-0000-0000CF000000}"/>
    <hyperlink ref="F113" r:id="rId209" xr:uid="{00000000-0004-0000-0000-0000D0000000}"/>
    <hyperlink ref="G113" r:id="rId210" xr:uid="{00000000-0004-0000-0000-0000D1000000}"/>
    <hyperlink ref="D114" r:id="rId211" xr:uid="{00000000-0004-0000-0000-0000D2000000}"/>
    <hyperlink ref="E114" r:id="rId212" xr:uid="{00000000-0004-0000-0000-0000D3000000}"/>
    <hyperlink ref="D115" r:id="rId213" xr:uid="{00000000-0004-0000-0000-0000D4000000}"/>
    <hyperlink ref="F115" r:id="rId214" xr:uid="{00000000-0004-0000-0000-0000D5000000}"/>
    <hyperlink ref="D116" r:id="rId215" xr:uid="{00000000-0004-0000-0000-0000D6000000}"/>
    <hyperlink ref="F116" r:id="rId216" xr:uid="{00000000-0004-0000-0000-0000D7000000}"/>
    <hyperlink ref="G116" r:id="rId217" xr:uid="{00000000-0004-0000-0000-0000D8000000}"/>
    <hyperlink ref="D117" r:id="rId218" xr:uid="{00000000-0004-0000-0000-0000D9000000}"/>
    <hyperlink ref="F117" r:id="rId219" xr:uid="{00000000-0004-0000-0000-0000DA000000}"/>
    <hyperlink ref="G117" r:id="rId220" xr:uid="{00000000-0004-0000-0000-0000DB000000}"/>
    <hyperlink ref="D118" r:id="rId221" xr:uid="{00000000-0004-0000-0000-0000DC000000}"/>
    <hyperlink ref="F118" r:id="rId222" xr:uid="{00000000-0004-0000-0000-0000DD000000}"/>
    <hyperlink ref="D119" r:id="rId223" xr:uid="{00000000-0004-0000-0000-0000DE000000}"/>
    <hyperlink ref="D120" r:id="rId224" xr:uid="{00000000-0004-0000-0000-0000DF000000}"/>
    <hyperlink ref="E120" r:id="rId225" xr:uid="{00000000-0004-0000-0000-0000E0000000}"/>
    <hyperlink ref="E121" r:id="rId226" xr:uid="{00000000-0004-0000-0000-0000E1000000}"/>
    <hyperlink ref="E122" r:id="rId227" xr:uid="{00000000-0004-0000-0000-0000E2000000}"/>
    <hyperlink ref="E123" r:id="rId228" xr:uid="{00000000-0004-0000-0000-0000E3000000}"/>
    <hyperlink ref="E124" r:id="rId229" xr:uid="{00000000-0004-0000-0000-0000E4000000}"/>
    <hyperlink ref="E125" r:id="rId230" xr:uid="{00000000-0004-0000-0000-0000E5000000}"/>
    <hyperlink ref="E126" r:id="rId231" xr:uid="{00000000-0004-0000-0000-0000E6000000}"/>
    <hyperlink ref="E127" r:id="rId232" xr:uid="{00000000-0004-0000-0000-0000E7000000}"/>
    <hyperlink ref="E128" r:id="rId233" xr:uid="{00000000-0004-0000-0000-0000E8000000}"/>
    <hyperlink ref="E129" r:id="rId234" xr:uid="{00000000-0004-0000-0000-0000E9000000}"/>
    <hyperlink ref="E130" r:id="rId235" xr:uid="{00000000-0004-0000-0000-0000EA000000}"/>
    <hyperlink ref="D131" r:id="rId236" xr:uid="{00000000-0004-0000-0000-0000EB000000}"/>
    <hyperlink ref="E131" r:id="rId237" xr:uid="{00000000-0004-0000-0000-0000EC000000}"/>
    <hyperlink ref="D132" r:id="rId238" xr:uid="{00000000-0004-0000-0000-0000ED000000}"/>
    <hyperlink ref="F132" r:id="rId239" xr:uid="{00000000-0004-0000-0000-0000EE000000}"/>
    <hyperlink ref="D133" r:id="rId240" xr:uid="{00000000-0004-0000-0000-0000EF000000}"/>
    <hyperlink ref="D134" r:id="rId241" xr:uid="{00000000-0004-0000-0000-0000F0000000}"/>
    <hyperlink ref="F134" r:id="rId242" xr:uid="{00000000-0004-0000-0000-0000F1000000}"/>
    <hyperlink ref="D135" r:id="rId243" xr:uid="{00000000-0004-0000-0000-0000F2000000}"/>
    <hyperlink ref="F135" r:id="rId244" xr:uid="{00000000-0004-0000-0000-0000F3000000}"/>
    <hyperlink ref="D136" r:id="rId245" xr:uid="{00000000-0004-0000-0000-0000F4000000}"/>
    <hyperlink ref="F136" r:id="rId246" xr:uid="{00000000-0004-0000-0000-0000F5000000}"/>
    <hyperlink ref="D137" r:id="rId247" xr:uid="{00000000-0004-0000-0000-0000F6000000}"/>
    <hyperlink ref="F137" r:id="rId248" xr:uid="{00000000-0004-0000-0000-0000F7000000}"/>
    <hyperlink ref="D138" r:id="rId249" xr:uid="{00000000-0004-0000-0000-0000F8000000}"/>
    <hyperlink ref="F138" r:id="rId250" xr:uid="{00000000-0004-0000-0000-0000F9000000}"/>
    <hyperlink ref="D139" r:id="rId251" xr:uid="{00000000-0004-0000-0000-0000FA000000}"/>
    <hyperlink ref="F139" r:id="rId252" xr:uid="{00000000-0004-0000-0000-0000FB000000}"/>
    <hyperlink ref="D140" r:id="rId253" xr:uid="{00000000-0004-0000-0000-0000FC000000}"/>
    <hyperlink ref="D141" r:id="rId254" xr:uid="{00000000-0004-0000-0000-0000FD000000}"/>
    <hyperlink ref="D142" r:id="rId255" xr:uid="{00000000-0004-0000-0000-0000FE000000}"/>
    <hyperlink ref="D143" r:id="rId256" xr:uid="{00000000-0004-0000-0000-0000FF000000}"/>
    <hyperlink ref="D144" r:id="rId257" xr:uid="{00000000-0004-0000-0000-000000010000}"/>
    <hyperlink ref="F144" r:id="rId258" xr:uid="{00000000-0004-0000-0000-000001010000}"/>
    <hyperlink ref="D145" r:id="rId259" xr:uid="{00000000-0004-0000-0000-000002010000}"/>
    <hyperlink ref="F145" r:id="rId260" xr:uid="{00000000-0004-0000-0000-000003010000}"/>
    <hyperlink ref="D146" r:id="rId261" xr:uid="{00000000-0004-0000-0000-000004010000}"/>
    <hyperlink ref="F146" r:id="rId262" xr:uid="{00000000-0004-0000-0000-000005010000}"/>
    <hyperlink ref="D147" r:id="rId263" xr:uid="{00000000-0004-0000-0000-000006010000}"/>
    <hyperlink ref="F147" r:id="rId264" xr:uid="{00000000-0004-0000-0000-000007010000}"/>
    <hyperlink ref="D148" r:id="rId265" xr:uid="{00000000-0004-0000-0000-000008010000}"/>
    <hyperlink ref="F148" r:id="rId266" xr:uid="{00000000-0004-0000-0000-000009010000}"/>
    <hyperlink ref="D149" r:id="rId267" xr:uid="{00000000-0004-0000-0000-00000A010000}"/>
    <hyperlink ref="F149" r:id="rId268" xr:uid="{00000000-0004-0000-0000-00000B010000}"/>
    <hyperlink ref="D150" r:id="rId269" xr:uid="{00000000-0004-0000-0000-00000C010000}"/>
    <hyperlink ref="F150" r:id="rId270" xr:uid="{00000000-0004-0000-0000-00000D010000}"/>
    <hyperlink ref="D151" r:id="rId271" xr:uid="{00000000-0004-0000-0000-00000E010000}"/>
    <hyperlink ref="F151" r:id="rId272" xr:uid="{00000000-0004-0000-0000-00000F010000}"/>
    <hyperlink ref="D152" r:id="rId273" xr:uid="{00000000-0004-0000-0000-000010010000}"/>
    <hyperlink ref="F152" r:id="rId274" xr:uid="{00000000-0004-0000-0000-000011010000}"/>
    <hyperlink ref="D153" r:id="rId275" xr:uid="{00000000-0004-0000-0000-000012010000}"/>
    <hyperlink ref="F153" r:id="rId276" xr:uid="{00000000-0004-0000-0000-000013010000}"/>
    <hyperlink ref="D154" r:id="rId277" xr:uid="{00000000-0004-0000-0000-000014010000}"/>
    <hyperlink ref="F154" r:id="rId278" xr:uid="{00000000-0004-0000-0000-000015010000}"/>
    <hyperlink ref="D155" r:id="rId279" xr:uid="{00000000-0004-0000-0000-000016010000}"/>
    <hyperlink ref="F155" r:id="rId280" xr:uid="{00000000-0004-0000-0000-000017010000}"/>
    <hyperlink ref="D156" r:id="rId281" xr:uid="{00000000-0004-0000-0000-000018010000}"/>
    <hyperlink ref="F156" r:id="rId282" xr:uid="{00000000-0004-0000-0000-000019010000}"/>
    <hyperlink ref="D157" r:id="rId283" xr:uid="{00000000-0004-0000-0000-00001A010000}"/>
    <hyperlink ref="F157" r:id="rId284" xr:uid="{00000000-0004-0000-0000-00001B010000}"/>
    <hyperlink ref="D158" r:id="rId285" xr:uid="{00000000-0004-0000-0000-00001C010000}"/>
    <hyperlink ref="F158" r:id="rId286" xr:uid="{00000000-0004-0000-0000-00001D010000}"/>
    <hyperlink ref="D159" r:id="rId287" xr:uid="{00000000-0004-0000-0000-00001E010000}"/>
    <hyperlink ref="F159" r:id="rId288" xr:uid="{00000000-0004-0000-0000-00001F010000}"/>
    <hyperlink ref="D160" r:id="rId289" xr:uid="{00000000-0004-0000-0000-000020010000}"/>
    <hyperlink ref="F160" r:id="rId290" xr:uid="{00000000-0004-0000-0000-000021010000}"/>
    <hyperlink ref="D161" r:id="rId291" xr:uid="{00000000-0004-0000-0000-000022010000}"/>
    <hyperlink ref="F161" r:id="rId292" xr:uid="{00000000-0004-0000-0000-000023010000}"/>
    <hyperlink ref="D162" r:id="rId293" xr:uid="{00000000-0004-0000-0000-000024010000}"/>
    <hyperlink ref="F162" r:id="rId294" xr:uid="{00000000-0004-0000-0000-000025010000}"/>
    <hyperlink ref="D163" r:id="rId295" xr:uid="{00000000-0004-0000-0000-000026010000}"/>
    <hyperlink ref="F163" r:id="rId296" xr:uid="{00000000-0004-0000-0000-000027010000}"/>
    <hyperlink ref="D167" r:id="rId297" xr:uid="{00000000-0004-0000-0000-000028010000}"/>
    <hyperlink ref="F167" r:id="rId298" xr:uid="{00000000-0004-0000-0000-000029010000}"/>
    <hyperlink ref="D168" r:id="rId299" xr:uid="{00000000-0004-0000-0000-00002A010000}"/>
    <hyperlink ref="F168" r:id="rId300" xr:uid="{00000000-0004-0000-0000-00002B010000}"/>
    <hyperlink ref="D169" r:id="rId301" xr:uid="{00000000-0004-0000-0000-00002C010000}"/>
    <hyperlink ref="G169" r:id="rId302" xr:uid="{00000000-0004-0000-0000-00002D010000}"/>
    <hyperlink ref="D174" r:id="rId303" xr:uid="{00000000-0004-0000-0000-00002E010000}"/>
    <hyperlink ref="G174" r:id="rId304" xr:uid="{00000000-0004-0000-0000-00002F010000}"/>
    <hyperlink ref="D175" r:id="rId305" xr:uid="{00000000-0004-0000-0000-000030010000}"/>
    <hyperlink ref="E175" r:id="rId306" xr:uid="{00000000-0004-0000-0000-000031010000}"/>
    <hyperlink ref="D176" r:id="rId307" xr:uid="{00000000-0004-0000-0000-000032010000}"/>
    <hyperlink ref="E176" r:id="rId308" xr:uid="{00000000-0004-0000-0000-000033010000}"/>
    <hyperlink ref="D177" r:id="rId309" xr:uid="{00000000-0004-0000-0000-000034010000}"/>
    <hyperlink ref="D178" r:id="rId310" xr:uid="{00000000-0004-0000-0000-000035010000}"/>
    <hyperlink ref="D180" r:id="rId311" xr:uid="{00000000-0004-0000-0000-000036010000}"/>
    <hyperlink ref="D181" r:id="rId312" xr:uid="{00000000-0004-0000-0000-000037010000}"/>
    <hyperlink ref="D182" r:id="rId313" xr:uid="{00000000-0004-0000-0000-000038010000}"/>
    <hyperlink ref="D183" r:id="rId314" xr:uid="{00000000-0004-0000-0000-000039010000}"/>
    <hyperlink ref="D184" r:id="rId315" xr:uid="{00000000-0004-0000-0000-00003A010000}"/>
    <hyperlink ref="D185" r:id="rId316" xr:uid="{00000000-0004-0000-0000-00003B010000}"/>
    <hyperlink ref="G185" r:id="rId317" xr:uid="{00000000-0004-0000-0000-00003C010000}"/>
    <hyperlink ref="D186" r:id="rId318" xr:uid="{00000000-0004-0000-0000-00003D010000}"/>
    <hyperlink ref="G186" r:id="rId319" xr:uid="{00000000-0004-0000-0000-00003E010000}"/>
    <hyperlink ref="D187" r:id="rId320" xr:uid="{00000000-0004-0000-0000-00003F010000}"/>
    <hyperlink ref="G187" r:id="rId321" xr:uid="{00000000-0004-0000-0000-000040010000}"/>
    <hyperlink ref="D188" r:id="rId322" xr:uid="{00000000-0004-0000-0000-000041010000}"/>
    <hyperlink ref="G188" r:id="rId323" xr:uid="{00000000-0004-0000-0000-000042010000}"/>
    <hyperlink ref="D189" r:id="rId324" xr:uid="{00000000-0004-0000-0000-000043010000}"/>
    <hyperlink ref="G189" r:id="rId325" xr:uid="{00000000-0004-0000-0000-000044010000}"/>
    <hyperlink ref="D190" r:id="rId326" xr:uid="{00000000-0004-0000-0000-000045010000}"/>
    <hyperlink ref="G190" r:id="rId327" xr:uid="{00000000-0004-0000-0000-000046010000}"/>
    <hyperlink ref="D191" r:id="rId328" xr:uid="{00000000-0004-0000-0000-000047010000}"/>
    <hyperlink ref="G191" r:id="rId329" xr:uid="{00000000-0004-0000-0000-000048010000}"/>
    <hyperlink ref="D192" r:id="rId330" xr:uid="{00000000-0004-0000-0000-000049010000}"/>
    <hyperlink ref="G192" r:id="rId331" xr:uid="{00000000-0004-0000-0000-00004A010000}"/>
    <hyperlink ref="D193" r:id="rId332" xr:uid="{00000000-0004-0000-0000-00004B010000}"/>
    <hyperlink ref="G193" r:id="rId333" xr:uid="{00000000-0004-0000-0000-00004C010000}"/>
    <hyperlink ref="D194" r:id="rId334" xr:uid="{00000000-0004-0000-0000-00004D010000}"/>
    <hyperlink ref="G194" r:id="rId335" xr:uid="{00000000-0004-0000-0000-00004E010000}"/>
    <hyperlink ref="D195" r:id="rId336" xr:uid="{00000000-0004-0000-0000-00004F010000}"/>
    <hyperlink ref="G195" r:id="rId337" xr:uid="{00000000-0004-0000-0000-000050010000}"/>
    <hyperlink ref="D196" r:id="rId338" xr:uid="{00000000-0004-0000-0000-000051010000}"/>
    <hyperlink ref="G196" r:id="rId339" xr:uid="{00000000-0004-0000-0000-000052010000}"/>
    <hyperlink ref="D197" r:id="rId340" xr:uid="{00000000-0004-0000-0000-000053010000}"/>
    <hyperlink ref="G197" r:id="rId341" xr:uid="{00000000-0004-0000-0000-000054010000}"/>
    <hyperlink ref="D198" r:id="rId342" xr:uid="{00000000-0004-0000-0000-000055010000}"/>
    <hyperlink ref="G198" r:id="rId343" xr:uid="{00000000-0004-0000-0000-000056010000}"/>
    <hyperlink ref="D199" r:id="rId344" xr:uid="{00000000-0004-0000-0000-000057010000}"/>
    <hyperlink ref="G199" r:id="rId345" xr:uid="{00000000-0004-0000-0000-000058010000}"/>
    <hyperlink ref="D200" r:id="rId346" xr:uid="{00000000-0004-0000-0000-000059010000}"/>
    <hyperlink ref="G200" r:id="rId347" xr:uid="{00000000-0004-0000-0000-00005A010000}"/>
    <hyperlink ref="F201" r:id="rId348" xr:uid="{00000000-0004-0000-0000-00005B010000}"/>
    <hyperlink ref="D202" r:id="rId349" xr:uid="{00000000-0004-0000-0000-00005C010000}"/>
    <hyperlink ref="E202" r:id="rId350" xr:uid="{00000000-0004-0000-0000-00005D010000}"/>
    <hyperlink ref="D204" r:id="rId351" xr:uid="{00000000-0004-0000-0000-00005E010000}"/>
    <hyperlink ref="D205" r:id="rId352" xr:uid="{00000000-0004-0000-0000-00005F010000}"/>
    <hyperlink ref="E205" r:id="rId353" xr:uid="{00000000-0004-0000-0000-000060010000}"/>
    <hyperlink ref="D206" r:id="rId354" xr:uid="{00000000-0004-0000-0000-000061010000}"/>
    <hyperlink ref="F206" r:id="rId355" xr:uid="{00000000-0004-0000-0000-000062010000}"/>
    <hyperlink ref="G206" r:id="rId356" xr:uid="{00000000-0004-0000-0000-000063010000}"/>
    <hyperlink ref="D207" r:id="rId357" xr:uid="{00000000-0004-0000-0000-000064010000}"/>
    <hyperlink ref="G207" r:id="rId358" xr:uid="{00000000-0004-0000-0000-000065010000}"/>
    <hyperlink ref="F208" r:id="rId359" xr:uid="{00000000-0004-0000-0000-000066010000}"/>
    <hyperlink ref="D209" r:id="rId360" xr:uid="{00000000-0004-0000-0000-000067010000}"/>
    <hyperlink ref="F209" r:id="rId361" xr:uid="{00000000-0004-0000-0000-000068010000}"/>
    <hyperlink ref="G209" r:id="rId362" xr:uid="{00000000-0004-0000-0000-000069010000}"/>
    <hyperlink ref="F210" r:id="rId363" xr:uid="{00000000-0004-0000-0000-00006A010000}"/>
    <hyperlink ref="F211" r:id="rId364" xr:uid="{00000000-0004-0000-0000-00006B010000}"/>
    <hyperlink ref="G211" r:id="rId365" xr:uid="{00000000-0004-0000-0000-00006C010000}"/>
    <hyperlink ref="F212" r:id="rId366" xr:uid="{00000000-0004-0000-0000-00006D010000}"/>
    <hyperlink ref="D213" r:id="rId367" xr:uid="{00000000-0004-0000-0000-00006E010000}"/>
    <hyperlink ref="F213" r:id="rId368" xr:uid="{00000000-0004-0000-0000-00006F010000}"/>
    <hyperlink ref="G213" r:id="rId369" xr:uid="{00000000-0004-0000-0000-000070010000}"/>
    <hyperlink ref="D214" r:id="rId370" xr:uid="{00000000-0004-0000-0000-000071010000}"/>
    <hyperlink ref="F214" r:id="rId371" xr:uid="{00000000-0004-0000-0000-000072010000}"/>
    <hyperlink ref="D215" r:id="rId372" xr:uid="{00000000-0004-0000-0000-000073010000}"/>
    <hyperlink ref="F215" r:id="rId373" xr:uid="{00000000-0004-0000-0000-000074010000}"/>
    <hyperlink ref="G216" r:id="rId374" xr:uid="{00000000-0004-0000-0000-000075010000}"/>
    <hyperlink ref="D217" r:id="rId375" xr:uid="{00000000-0004-0000-0000-000076010000}"/>
    <hyperlink ref="E217" r:id="rId376" xr:uid="{00000000-0004-0000-0000-000077010000}"/>
    <hyperlink ref="D218" r:id="rId377" xr:uid="{00000000-0004-0000-0000-000078010000}"/>
    <hyperlink ref="F218" r:id="rId378" xr:uid="{00000000-0004-0000-0000-000079010000}"/>
    <hyperlink ref="G218" r:id="rId379" xr:uid="{00000000-0004-0000-0000-00007A010000}"/>
    <hyperlink ref="F219" r:id="rId380" xr:uid="{00000000-0004-0000-0000-00007B010000}"/>
    <hyperlink ref="E220" r:id="rId381" xr:uid="{00000000-0004-0000-0000-00007C010000}"/>
    <hyperlink ref="D221" r:id="rId382" xr:uid="{00000000-0004-0000-0000-00007D010000}"/>
    <hyperlink ref="F221" r:id="rId383" xr:uid="{00000000-0004-0000-0000-00007E010000}"/>
    <hyperlink ref="G221" r:id="rId384" xr:uid="{00000000-0004-0000-0000-00007F010000}"/>
    <hyperlink ref="F222" r:id="rId385" xr:uid="{00000000-0004-0000-0000-000080010000}"/>
    <hyperlink ref="F223" r:id="rId386" xr:uid="{00000000-0004-0000-0000-000081010000}"/>
    <hyperlink ref="D224" r:id="rId387" xr:uid="{00000000-0004-0000-0000-000082010000}"/>
    <hyperlink ref="E224" r:id="rId388" xr:uid="{00000000-0004-0000-0000-000083010000}"/>
    <hyperlink ref="D225" r:id="rId389" xr:uid="{00000000-0004-0000-0000-000084010000}"/>
    <hyperlink ref="F225" r:id="rId390" xr:uid="{00000000-0004-0000-0000-000085010000}"/>
    <hyperlink ref="G225" r:id="rId391" xr:uid="{00000000-0004-0000-0000-000086010000}"/>
    <hyperlink ref="D226" r:id="rId392" xr:uid="{00000000-0004-0000-0000-000087010000}"/>
    <hyperlink ref="F226" r:id="rId393" xr:uid="{00000000-0004-0000-0000-000088010000}"/>
    <hyperlink ref="D227" r:id="rId394" xr:uid="{00000000-0004-0000-0000-000089010000}"/>
    <hyperlink ref="F227" r:id="rId395" xr:uid="{00000000-0004-0000-0000-00008A010000}"/>
    <hyperlink ref="D228" r:id="rId396" xr:uid="{00000000-0004-0000-0000-00008B010000}"/>
    <hyperlink ref="F228" r:id="rId397" xr:uid="{00000000-0004-0000-0000-00008C010000}"/>
    <hyperlink ref="G228" r:id="rId398" xr:uid="{00000000-0004-0000-0000-00008D010000}"/>
    <hyperlink ref="D229" r:id="rId399" xr:uid="{00000000-0004-0000-0000-00008E010000}"/>
    <hyperlink ref="F229" r:id="rId400" xr:uid="{00000000-0004-0000-0000-00008F010000}"/>
    <hyperlink ref="F230" r:id="rId401" xr:uid="{00000000-0004-0000-0000-000090010000}"/>
    <hyperlink ref="F231" r:id="rId402" xr:uid="{00000000-0004-0000-0000-000091010000}"/>
    <hyperlink ref="D232" r:id="rId403" xr:uid="{00000000-0004-0000-0000-000092010000}"/>
    <hyperlink ref="G232" r:id="rId404" xr:uid="{00000000-0004-0000-0000-000093010000}"/>
    <hyperlink ref="D233" r:id="rId405" xr:uid="{00000000-0004-0000-0000-000094010000}"/>
    <hyperlink ref="F233" r:id="rId406" xr:uid="{00000000-0004-0000-0000-000095010000}"/>
    <hyperlink ref="D234" r:id="rId407" xr:uid="{00000000-0004-0000-0000-000096010000}"/>
    <hyperlink ref="F234" r:id="rId408" xr:uid="{00000000-0004-0000-0000-000097010000}"/>
    <hyperlink ref="D235" r:id="rId409" xr:uid="{00000000-0004-0000-0000-000098010000}"/>
    <hyperlink ref="F235" r:id="rId410" xr:uid="{00000000-0004-0000-0000-000099010000}"/>
    <hyperlink ref="D236" r:id="rId411" xr:uid="{00000000-0004-0000-0000-00009A010000}"/>
    <hyperlink ref="F236" r:id="rId412" xr:uid="{00000000-0004-0000-0000-00009B010000}"/>
    <hyperlink ref="D237" r:id="rId413" xr:uid="{00000000-0004-0000-0000-00009C010000}"/>
    <hyperlink ref="F237" r:id="rId414" xr:uid="{00000000-0004-0000-0000-00009D010000}"/>
    <hyperlink ref="G238" r:id="rId415" xr:uid="{00000000-0004-0000-0000-00009E010000}"/>
    <hyperlink ref="D239" r:id="rId416" xr:uid="{00000000-0004-0000-0000-00009F010000}"/>
    <hyperlink ref="G239" r:id="rId417" xr:uid="{00000000-0004-0000-0000-0000A0010000}"/>
    <hyperlink ref="D240" r:id="rId418" xr:uid="{00000000-0004-0000-0000-0000A1010000}"/>
    <hyperlink ref="F240" r:id="rId419" xr:uid="{00000000-0004-0000-0000-0000A2010000}"/>
    <hyperlink ref="G240" r:id="rId420" xr:uid="{00000000-0004-0000-0000-0000A3010000}"/>
    <hyperlink ref="D241" r:id="rId421" xr:uid="{00000000-0004-0000-0000-0000A4010000}"/>
    <hyperlink ref="F241" r:id="rId422" xr:uid="{00000000-0004-0000-0000-0000A5010000}"/>
    <hyperlink ref="G241" r:id="rId423" xr:uid="{00000000-0004-0000-0000-0000A6010000}"/>
    <hyperlink ref="D242" r:id="rId424" xr:uid="{00000000-0004-0000-0000-0000A7010000}"/>
    <hyperlink ref="G242" r:id="rId425" xr:uid="{00000000-0004-0000-0000-0000A8010000}"/>
    <hyperlink ref="F243" r:id="rId426" xr:uid="{00000000-0004-0000-0000-0000A9010000}"/>
    <hyperlink ref="G243" r:id="rId427" xr:uid="{00000000-0004-0000-0000-0000AA010000}"/>
    <hyperlink ref="D244" r:id="rId428" xr:uid="{00000000-0004-0000-0000-0000AB010000}"/>
    <hyperlink ref="F244" r:id="rId429" xr:uid="{00000000-0004-0000-0000-0000AC010000}"/>
    <hyperlink ref="G244" r:id="rId430" xr:uid="{00000000-0004-0000-0000-0000AD010000}"/>
    <hyperlink ref="F245" r:id="rId431" xr:uid="{00000000-0004-0000-0000-0000AE010000}"/>
    <hyperlink ref="D246" r:id="rId432" xr:uid="{00000000-0004-0000-0000-0000AF010000}"/>
    <hyperlink ref="G246" r:id="rId433" xr:uid="{00000000-0004-0000-0000-0000B0010000}"/>
    <hyperlink ref="D247" r:id="rId434" xr:uid="{00000000-0004-0000-0000-0000B1010000}"/>
    <hyperlink ref="F247" r:id="rId435" xr:uid="{00000000-0004-0000-0000-0000B2010000}"/>
    <hyperlink ref="D248" r:id="rId436" xr:uid="{00000000-0004-0000-0000-0000B3010000}"/>
    <hyperlink ref="F248" r:id="rId437" xr:uid="{00000000-0004-0000-0000-0000B4010000}"/>
    <hyperlink ref="G248" r:id="rId438" xr:uid="{00000000-0004-0000-0000-0000B5010000}"/>
    <hyperlink ref="D249" r:id="rId439" xr:uid="{00000000-0004-0000-0000-0000B6010000}"/>
    <hyperlink ref="F249" r:id="rId440" xr:uid="{00000000-0004-0000-0000-0000B7010000}"/>
    <hyperlink ref="G249" r:id="rId441" xr:uid="{00000000-0004-0000-0000-0000B8010000}"/>
    <hyperlink ref="D250" r:id="rId442" xr:uid="{00000000-0004-0000-0000-0000B9010000}"/>
    <hyperlink ref="G250" r:id="rId443" xr:uid="{00000000-0004-0000-0000-0000BA010000}"/>
    <hyperlink ref="D251" r:id="rId444" xr:uid="{00000000-0004-0000-0000-0000BB010000}"/>
    <hyperlink ref="F251" r:id="rId445" xr:uid="{00000000-0004-0000-0000-0000BC010000}"/>
    <hyperlink ref="D252" r:id="rId446" xr:uid="{00000000-0004-0000-0000-0000BD010000}"/>
    <hyperlink ref="F252" r:id="rId447" xr:uid="{00000000-0004-0000-0000-0000BE010000}"/>
    <hyperlink ref="D253" r:id="rId448" xr:uid="{00000000-0004-0000-0000-0000BF010000}"/>
    <hyperlink ref="G253" r:id="rId449" xr:uid="{00000000-0004-0000-0000-0000C0010000}"/>
    <hyperlink ref="D254" r:id="rId450" xr:uid="{00000000-0004-0000-0000-0000C1010000}"/>
    <hyperlink ref="F254" r:id="rId451" xr:uid="{00000000-0004-0000-0000-0000C2010000}"/>
    <hyperlink ref="G254" r:id="rId452" xr:uid="{00000000-0004-0000-0000-0000C3010000}"/>
    <hyperlink ref="D255" r:id="rId453" xr:uid="{00000000-0004-0000-0000-0000C4010000}"/>
    <hyperlink ref="F255" r:id="rId454" xr:uid="{00000000-0004-0000-0000-0000C5010000}"/>
    <hyperlink ref="G255" r:id="rId455" xr:uid="{00000000-0004-0000-0000-0000C6010000}"/>
    <hyperlink ref="G256" r:id="rId456" xr:uid="{00000000-0004-0000-0000-0000C7010000}"/>
    <hyperlink ref="D257" r:id="rId457" xr:uid="{00000000-0004-0000-0000-0000C8010000}"/>
    <hyperlink ref="F257" r:id="rId458" xr:uid="{00000000-0004-0000-0000-0000C9010000}"/>
    <hyperlink ref="F258" r:id="rId459" xr:uid="{00000000-0004-0000-0000-0000CA010000}"/>
    <hyperlink ref="D259" r:id="rId460" xr:uid="{00000000-0004-0000-0000-0000CB010000}"/>
    <hyperlink ref="F259" r:id="rId461" xr:uid="{00000000-0004-0000-0000-0000CC010000}"/>
    <hyperlink ref="D260" r:id="rId462" xr:uid="{00000000-0004-0000-0000-0000CD010000}"/>
    <hyperlink ref="F260" r:id="rId463" xr:uid="{00000000-0004-0000-0000-0000CE010000}"/>
    <hyperlink ref="D261" r:id="rId464" xr:uid="{00000000-0004-0000-0000-0000CF010000}"/>
    <hyperlink ref="F261" r:id="rId465" xr:uid="{00000000-0004-0000-0000-0000D0010000}"/>
    <hyperlink ref="G261" r:id="rId466" xr:uid="{00000000-0004-0000-0000-0000D1010000}"/>
    <hyperlink ref="D262" r:id="rId467" xr:uid="{00000000-0004-0000-0000-0000D2010000}"/>
    <hyperlink ref="F262" r:id="rId468" xr:uid="{00000000-0004-0000-0000-0000D3010000}"/>
    <hyperlink ref="D263" r:id="rId469" xr:uid="{00000000-0004-0000-0000-0000D4010000}"/>
    <hyperlink ref="F263" r:id="rId470" xr:uid="{00000000-0004-0000-0000-0000D5010000}"/>
    <hyperlink ref="G263" r:id="rId471" xr:uid="{00000000-0004-0000-0000-0000D6010000}"/>
    <hyperlink ref="D264" r:id="rId472" xr:uid="{00000000-0004-0000-0000-0000D7010000}"/>
    <hyperlink ref="G264" r:id="rId473" xr:uid="{00000000-0004-0000-0000-0000D8010000}"/>
    <hyperlink ref="D265" r:id="rId474" xr:uid="{00000000-0004-0000-0000-0000D9010000}"/>
    <hyperlink ref="F265" r:id="rId475" xr:uid="{00000000-0004-0000-0000-0000DA010000}"/>
    <hyperlink ref="D266" r:id="rId476" xr:uid="{00000000-0004-0000-0000-0000DB010000}"/>
    <hyperlink ref="G266" r:id="rId477" xr:uid="{00000000-0004-0000-0000-0000DC010000}"/>
    <hyperlink ref="D267" r:id="rId478" xr:uid="{00000000-0004-0000-0000-0000DD010000}"/>
    <hyperlink ref="G267" r:id="rId479" xr:uid="{00000000-0004-0000-0000-0000DE010000}"/>
    <hyperlink ref="G268" r:id="rId480" xr:uid="{00000000-0004-0000-0000-0000DF010000}"/>
    <hyperlink ref="D269" r:id="rId481" xr:uid="{00000000-0004-0000-0000-0000E0010000}"/>
    <hyperlink ref="F269" r:id="rId482" xr:uid="{00000000-0004-0000-0000-0000E1010000}"/>
    <hyperlink ref="D270" r:id="rId483" xr:uid="{00000000-0004-0000-0000-0000E2010000}"/>
    <hyperlink ref="D271" r:id="rId484" xr:uid="{00000000-0004-0000-0000-0000E3010000}"/>
    <hyperlink ref="F271" r:id="rId485" xr:uid="{00000000-0004-0000-0000-0000E4010000}"/>
    <hyperlink ref="D272" r:id="rId486" xr:uid="{00000000-0004-0000-0000-0000E5010000}"/>
    <hyperlink ref="G272" r:id="rId487" xr:uid="{00000000-0004-0000-0000-0000E6010000}"/>
    <hyperlink ref="D273" r:id="rId488" xr:uid="{00000000-0004-0000-0000-0000E7010000}"/>
    <hyperlink ref="F273" r:id="rId489" xr:uid="{00000000-0004-0000-0000-0000E8010000}"/>
    <hyperlink ref="D274" r:id="rId490" xr:uid="{00000000-0004-0000-0000-0000E9010000}"/>
    <hyperlink ref="F274" r:id="rId491" xr:uid="{00000000-0004-0000-0000-0000EA010000}"/>
    <hyperlink ref="D276" r:id="rId492" xr:uid="{00000000-0004-0000-0000-0000EB010000}"/>
    <hyperlink ref="G276" r:id="rId493" xr:uid="{00000000-0004-0000-0000-0000EC010000}"/>
    <hyperlink ref="D277" r:id="rId494" xr:uid="{00000000-0004-0000-0000-0000ED010000}"/>
    <hyperlink ref="D278" r:id="rId495" xr:uid="{00000000-0004-0000-0000-0000EE010000}"/>
    <hyperlink ref="F278" r:id="rId496" xr:uid="{00000000-0004-0000-0000-0000EF010000}"/>
    <hyperlink ref="G278" r:id="rId497" xr:uid="{00000000-0004-0000-0000-0000F0010000}"/>
    <hyperlink ref="F279" r:id="rId498" xr:uid="{00000000-0004-0000-0000-0000F1010000}"/>
    <hyperlink ref="D280" r:id="rId499" xr:uid="{00000000-0004-0000-0000-0000F2010000}"/>
    <hyperlink ref="F280" r:id="rId500" xr:uid="{00000000-0004-0000-0000-0000F3010000}"/>
    <hyperlink ref="D281" r:id="rId501" xr:uid="{00000000-0004-0000-0000-0000F4010000}"/>
    <hyperlink ref="F281" r:id="rId502" xr:uid="{00000000-0004-0000-0000-0000F5010000}"/>
    <hyperlink ref="D282" r:id="rId503" xr:uid="{00000000-0004-0000-0000-0000F6010000}"/>
    <hyperlink ref="D283" r:id="rId504" xr:uid="{00000000-0004-0000-0000-0000F7010000}"/>
    <hyperlink ref="D284" r:id="rId505" xr:uid="{00000000-0004-0000-0000-0000F8010000}"/>
    <hyperlink ref="F284" r:id="rId506" xr:uid="{00000000-0004-0000-0000-0000F9010000}"/>
    <hyperlink ref="D285" r:id="rId507" xr:uid="{00000000-0004-0000-0000-0000FA010000}"/>
    <hyperlink ref="F285" r:id="rId508" xr:uid="{00000000-0004-0000-0000-0000FB010000}"/>
    <hyperlink ref="G285" r:id="rId509" xr:uid="{00000000-0004-0000-0000-0000FC010000}"/>
    <hyperlink ref="D286" r:id="rId510" xr:uid="{00000000-0004-0000-0000-0000FD010000}"/>
    <hyperlink ref="F286" r:id="rId511" xr:uid="{00000000-0004-0000-0000-0000FE010000}"/>
    <hyperlink ref="D287" r:id="rId512" xr:uid="{00000000-0004-0000-0000-0000FF010000}"/>
    <hyperlink ref="G287" r:id="rId513" xr:uid="{00000000-0004-0000-0000-000000020000}"/>
    <hyperlink ref="D288" r:id="rId514" xr:uid="{00000000-0004-0000-0000-000001020000}"/>
    <hyperlink ref="F288" r:id="rId515" xr:uid="{00000000-0004-0000-0000-000002020000}"/>
    <hyperlink ref="G288" r:id="rId516" xr:uid="{00000000-0004-0000-0000-000003020000}"/>
    <hyperlink ref="D289" r:id="rId517" xr:uid="{00000000-0004-0000-0000-000004020000}"/>
    <hyperlink ref="F289" r:id="rId518" xr:uid="{00000000-0004-0000-0000-000005020000}"/>
    <hyperlink ref="G289" r:id="rId519" xr:uid="{00000000-0004-0000-0000-000006020000}"/>
    <hyperlink ref="D290" r:id="rId520" xr:uid="{00000000-0004-0000-0000-000007020000}"/>
    <hyperlink ref="F290" r:id="rId521" xr:uid="{00000000-0004-0000-0000-000008020000}"/>
    <hyperlink ref="D291" r:id="rId522" xr:uid="{00000000-0004-0000-0000-000009020000}"/>
    <hyperlink ref="F291" r:id="rId523" xr:uid="{00000000-0004-0000-0000-00000A020000}"/>
    <hyperlink ref="D292" r:id="rId524" xr:uid="{00000000-0004-0000-0000-00000B020000}"/>
    <hyperlink ref="G292" r:id="rId525" xr:uid="{00000000-0004-0000-0000-00000C020000}"/>
    <hyperlink ref="D293" r:id="rId526" xr:uid="{00000000-0004-0000-0000-00000D020000}"/>
    <hyperlink ref="F293" r:id="rId527" xr:uid="{00000000-0004-0000-0000-00000E020000}"/>
    <hyperlink ref="D294" r:id="rId528" xr:uid="{00000000-0004-0000-0000-00000F020000}"/>
    <hyperlink ref="F294" r:id="rId529" xr:uid="{00000000-0004-0000-0000-000010020000}"/>
    <hyperlink ref="D295" r:id="rId530" xr:uid="{00000000-0004-0000-0000-000011020000}"/>
    <hyperlink ref="F295" r:id="rId531" xr:uid="{00000000-0004-0000-0000-000012020000}"/>
    <hyperlink ref="G295" r:id="rId532" xr:uid="{00000000-0004-0000-0000-000013020000}"/>
    <hyperlink ref="F296" r:id="rId533" xr:uid="{00000000-0004-0000-0000-000014020000}"/>
    <hyperlink ref="D297" r:id="rId534" xr:uid="{00000000-0004-0000-0000-000015020000}"/>
    <hyperlink ref="G297" r:id="rId535" xr:uid="{00000000-0004-0000-0000-000016020000}"/>
    <hyperlink ref="D298" r:id="rId536" xr:uid="{00000000-0004-0000-0000-000017020000}"/>
    <hyperlink ref="F298" r:id="rId537" xr:uid="{00000000-0004-0000-0000-000018020000}"/>
    <hyperlink ref="F299" r:id="rId538" xr:uid="{00000000-0004-0000-0000-000019020000}"/>
    <hyperlink ref="G299" r:id="rId539" xr:uid="{00000000-0004-0000-0000-00001A020000}"/>
    <hyperlink ref="D300" r:id="rId540" xr:uid="{00000000-0004-0000-0000-00001B020000}"/>
    <hyperlink ref="D301" r:id="rId541" xr:uid="{00000000-0004-0000-0000-00001C020000}"/>
    <hyperlink ref="F301" r:id="rId542" xr:uid="{00000000-0004-0000-0000-00001D020000}"/>
    <hyperlink ref="D303" r:id="rId543" xr:uid="{00000000-0004-0000-0000-00001E020000}"/>
    <hyperlink ref="D304" r:id="rId544" xr:uid="{00000000-0004-0000-0000-00001F020000}"/>
    <hyperlink ref="F304" r:id="rId545" xr:uid="{00000000-0004-0000-0000-000020020000}"/>
    <hyperlink ref="G304" r:id="rId546" xr:uid="{00000000-0004-0000-0000-000021020000}"/>
    <hyperlink ref="D306" r:id="rId547" xr:uid="{00000000-0004-0000-0000-000022020000}"/>
    <hyperlink ref="F306" r:id="rId548" xr:uid="{00000000-0004-0000-0000-000023020000}"/>
    <hyperlink ref="G306" r:id="rId549" xr:uid="{00000000-0004-0000-0000-000024020000}"/>
    <hyperlink ref="D307" r:id="rId550" xr:uid="{00000000-0004-0000-0000-000025020000}"/>
    <hyperlink ref="F307" r:id="rId551" xr:uid="{00000000-0004-0000-0000-000026020000}"/>
    <hyperlink ref="D308" r:id="rId552" xr:uid="{00000000-0004-0000-0000-000027020000}"/>
    <hyperlink ref="G308" r:id="rId553" xr:uid="{00000000-0004-0000-0000-000028020000}"/>
    <hyperlink ref="D311" r:id="rId554" xr:uid="{00000000-0004-0000-0000-000029020000}"/>
    <hyperlink ref="F311" r:id="rId555" xr:uid="{00000000-0004-0000-0000-00002A020000}"/>
    <hyperlink ref="D312" r:id="rId556" xr:uid="{00000000-0004-0000-0000-00002B020000}"/>
    <hyperlink ref="F312" r:id="rId557" xr:uid="{00000000-0004-0000-0000-00002C020000}"/>
    <hyperlink ref="D313" r:id="rId558" xr:uid="{00000000-0004-0000-0000-00002D020000}"/>
    <hyperlink ref="F313" r:id="rId559" xr:uid="{00000000-0004-0000-0000-00002E020000}"/>
    <hyperlink ref="G313" r:id="rId560" xr:uid="{00000000-0004-0000-0000-00002F020000}"/>
    <hyperlink ref="D314" r:id="rId561" xr:uid="{00000000-0004-0000-0000-000030020000}"/>
    <hyperlink ref="F314" r:id="rId562" xr:uid="{00000000-0004-0000-0000-000031020000}"/>
    <hyperlink ref="D315" r:id="rId563" xr:uid="{00000000-0004-0000-0000-000032020000}"/>
    <hyperlink ref="F315" r:id="rId564" xr:uid="{00000000-0004-0000-0000-000033020000}"/>
    <hyperlink ref="D316" r:id="rId565" xr:uid="{00000000-0004-0000-0000-000034020000}"/>
    <hyperlink ref="F316" r:id="rId566" xr:uid="{00000000-0004-0000-0000-000035020000}"/>
    <hyperlink ref="F317" r:id="rId567" xr:uid="{00000000-0004-0000-0000-000036020000}"/>
    <hyperlink ref="D318" r:id="rId568" xr:uid="{00000000-0004-0000-0000-000037020000}"/>
    <hyperlink ref="F318" r:id="rId569" xr:uid="{00000000-0004-0000-0000-000038020000}"/>
    <hyperlink ref="D319" r:id="rId570" xr:uid="{00000000-0004-0000-0000-000039020000}"/>
    <hyperlink ref="F319" r:id="rId571" xr:uid="{00000000-0004-0000-0000-00003A020000}"/>
    <hyperlink ref="D320" r:id="rId572" xr:uid="{00000000-0004-0000-0000-00003B020000}"/>
    <hyperlink ref="D321" r:id="rId573" xr:uid="{00000000-0004-0000-0000-00003C020000}"/>
    <hyperlink ref="F321" r:id="rId574" xr:uid="{00000000-0004-0000-0000-00003D020000}"/>
    <hyperlink ref="D322" r:id="rId575" xr:uid="{00000000-0004-0000-0000-00003E020000}"/>
    <hyperlink ref="F322" r:id="rId576" xr:uid="{00000000-0004-0000-0000-00003F020000}"/>
    <hyperlink ref="D323" r:id="rId577" xr:uid="{00000000-0004-0000-0000-000040020000}"/>
    <hyperlink ref="F323" r:id="rId578" xr:uid="{00000000-0004-0000-0000-000041020000}"/>
    <hyperlink ref="D324" r:id="rId579" xr:uid="{00000000-0004-0000-0000-000042020000}"/>
    <hyperlink ref="F324" r:id="rId580" xr:uid="{00000000-0004-0000-0000-000043020000}"/>
    <hyperlink ref="D325" r:id="rId581" xr:uid="{00000000-0004-0000-0000-000044020000}"/>
    <hyperlink ref="F325" r:id="rId582" xr:uid="{00000000-0004-0000-0000-000045020000}"/>
    <hyperlink ref="D326" r:id="rId583" xr:uid="{00000000-0004-0000-0000-000046020000}"/>
    <hyperlink ref="F326" r:id="rId584" xr:uid="{00000000-0004-0000-0000-000047020000}"/>
    <hyperlink ref="D328" r:id="rId585" xr:uid="{00000000-0004-0000-0000-000048020000}"/>
    <hyperlink ref="F328" r:id="rId586" xr:uid="{00000000-0004-0000-0000-000049020000}"/>
    <hyperlink ref="D329" r:id="rId587" xr:uid="{00000000-0004-0000-0000-00004A020000}"/>
    <hyperlink ref="F329" r:id="rId588" xr:uid="{00000000-0004-0000-0000-00004B020000}"/>
    <hyperlink ref="D330" r:id="rId589" xr:uid="{00000000-0004-0000-0000-00004C020000}"/>
    <hyperlink ref="F330" r:id="rId590" xr:uid="{00000000-0004-0000-0000-00004D020000}"/>
    <hyperlink ref="D331" r:id="rId591" xr:uid="{00000000-0004-0000-0000-00004E020000}"/>
    <hyperlink ref="F331" r:id="rId592" xr:uid="{00000000-0004-0000-0000-00004F020000}"/>
    <hyperlink ref="D332" r:id="rId593" xr:uid="{00000000-0004-0000-0000-000050020000}"/>
    <hyperlink ref="F332" r:id="rId594" xr:uid="{00000000-0004-0000-0000-000051020000}"/>
    <hyperlink ref="D333" r:id="rId595" xr:uid="{00000000-0004-0000-0000-000052020000}"/>
    <hyperlink ref="F333" r:id="rId596" xr:uid="{00000000-0004-0000-0000-000053020000}"/>
    <hyperlink ref="D334" r:id="rId597" xr:uid="{00000000-0004-0000-0000-000054020000}"/>
    <hyperlink ref="F334" r:id="rId598" xr:uid="{00000000-0004-0000-0000-000055020000}"/>
    <hyperlink ref="D337" r:id="rId599" xr:uid="{00000000-0004-0000-0000-000056020000}"/>
    <hyperlink ref="D338" r:id="rId600" xr:uid="{00000000-0004-0000-0000-000057020000}"/>
    <hyperlink ref="F338" r:id="rId601" xr:uid="{00000000-0004-0000-0000-000058020000}"/>
    <hyperlink ref="F339" r:id="rId602" xr:uid="{00000000-0004-0000-0000-000059020000}"/>
    <hyperlink ref="D340" r:id="rId603" xr:uid="{00000000-0004-0000-0000-00005A020000}"/>
    <hyperlink ref="D341" r:id="rId604" xr:uid="{00000000-0004-0000-0000-00005B020000}"/>
    <hyperlink ref="D342" r:id="rId605" xr:uid="{00000000-0004-0000-0000-00005C020000}"/>
    <hyperlink ref="F342" r:id="rId606" xr:uid="{00000000-0004-0000-0000-00005D020000}"/>
    <hyperlink ref="D343" r:id="rId607" xr:uid="{00000000-0004-0000-0000-00005E020000}"/>
    <hyperlink ref="F345" r:id="rId608" xr:uid="{00000000-0004-0000-0000-00005F020000}"/>
    <hyperlink ref="D346" r:id="rId609" xr:uid="{00000000-0004-0000-0000-000060020000}"/>
    <hyperlink ref="D348" r:id="rId610" xr:uid="{00000000-0004-0000-0000-000061020000}"/>
    <hyperlink ref="F348" r:id="rId611" xr:uid="{00000000-0004-0000-0000-000062020000}"/>
    <hyperlink ref="D349" r:id="rId612" xr:uid="{00000000-0004-0000-0000-000063020000}"/>
    <hyperlink ref="F349" r:id="rId613" xr:uid="{00000000-0004-0000-0000-000064020000}"/>
    <hyperlink ref="D350" r:id="rId614" xr:uid="{00000000-0004-0000-0000-000065020000}"/>
    <hyperlink ref="F350" r:id="rId615" xr:uid="{00000000-0004-0000-0000-000066020000}"/>
    <hyperlink ref="D351" r:id="rId616" xr:uid="{00000000-0004-0000-0000-000067020000}"/>
    <hyperlink ref="F351" r:id="rId617" xr:uid="{00000000-0004-0000-0000-000068020000}"/>
    <hyperlink ref="D353" r:id="rId618" xr:uid="{00000000-0004-0000-0000-000069020000}"/>
    <hyperlink ref="D356" r:id="rId619" xr:uid="{00000000-0004-0000-0000-00006A020000}"/>
    <hyperlink ref="F356" r:id="rId620" xr:uid="{00000000-0004-0000-0000-00006B020000}"/>
    <hyperlink ref="D357" r:id="rId621" xr:uid="{00000000-0004-0000-0000-00006C020000}"/>
    <hyperlink ref="F357" r:id="rId622" xr:uid="{00000000-0004-0000-0000-00006D020000}"/>
    <hyperlink ref="D358" r:id="rId623" xr:uid="{00000000-0004-0000-0000-00006E020000}"/>
    <hyperlink ref="F358" r:id="rId624" xr:uid="{00000000-0004-0000-0000-00006F020000}"/>
    <hyperlink ref="D359" r:id="rId625" xr:uid="{00000000-0004-0000-0000-000070020000}"/>
    <hyperlink ref="F359" r:id="rId626" xr:uid="{00000000-0004-0000-0000-000071020000}"/>
    <hyperlink ref="D360" r:id="rId627" xr:uid="{00000000-0004-0000-0000-000072020000}"/>
    <hyperlink ref="D362" r:id="rId628" xr:uid="{00000000-0004-0000-0000-000073020000}"/>
    <hyperlink ref="F362" r:id="rId629" xr:uid="{00000000-0004-0000-0000-000074020000}"/>
    <hyperlink ref="D363" r:id="rId630" xr:uid="{00000000-0004-0000-0000-000075020000}"/>
    <hyperlink ref="F363" r:id="rId631" xr:uid="{00000000-0004-0000-0000-000076020000}"/>
    <hyperlink ref="D364" r:id="rId632" xr:uid="{00000000-0004-0000-0000-000077020000}"/>
    <hyperlink ref="D365" r:id="rId633" xr:uid="{00000000-0004-0000-0000-000078020000}"/>
    <hyperlink ref="F365" r:id="rId634" xr:uid="{00000000-0004-0000-0000-000079020000}"/>
    <hyperlink ref="D366" r:id="rId635" xr:uid="{00000000-0004-0000-0000-00007A020000}"/>
    <hyperlink ref="D367" r:id="rId636" xr:uid="{00000000-0004-0000-0000-00007B020000}"/>
    <hyperlink ref="F367" r:id="rId637" xr:uid="{00000000-0004-0000-0000-00007C020000}"/>
    <hyperlink ref="D368" r:id="rId638" xr:uid="{00000000-0004-0000-0000-00007D020000}"/>
    <hyperlink ref="F368" r:id="rId639" xr:uid="{00000000-0004-0000-0000-00007E020000}"/>
    <hyperlink ref="D369" r:id="rId640" xr:uid="{00000000-0004-0000-0000-00007F020000}"/>
    <hyperlink ref="F369" r:id="rId641" xr:uid="{00000000-0004-0000-0000-000080020000}"/>
    <hyperlink ref="D370" r:id="rId642" xr:uid="{00000000-0004-0000-0000-000081020000}"/>
    <hyperlink ref="G370" r:id="rId643" xr:uid="{00000000-0004-0000-0000-000082020000}"/>
    <hyperlink ref="D371" r:id="rId644" xr:uid="{00000000-0004-0000-0000-000083020000}"/>
    <hyperlink ref="D372" r:id="rId645" xr:uid="{00000000-0004-0000-0000-000084020000}"/>
    <hyperlink ref="F372" r:id="rId646" xr:uid="{00000000-0004-0000-0000-000085020000}"/>
    <hyperlink ref="D373" r:id="rId647" xr:uid="{00000000-0004-0000-0000-000086020000}"/>
    <hyperlink ref="F373" r:id="rId648" xr:uid="{00000000-0004-0000-0000-000087020000}"/>
    <hyperlink ref="D374" r:id="rId649" xr:uid="{00000000-0004-0000-0000-000088020000}"/>
    <hyperlink ref="F374" r:id="rId650" xr:uid="{00000000-0004-0000-0000-000089020000}"/>
    <hyperlink ref="D375" r:id="rId651" xr:uid="{00000000-0004-0000-0000-00008A020000}"/>
    <hyperlink ref="F375" r:id="rId652" xr:uid="{00000000-0004-0000-0000-00008B020000}"/>
    <hyperlink ref="D376" r:id="rId653" xr:uid="{00000000-0004-0000-0000-00008C020000}"/>
    <hyperlink ref="F376" r:id="rId654" xr:uid="{00000000-0004-0000-0000-00008D020000}"/>
    <hyperlink ref="D377" r:id="rId655" xr:uid="{00000000-0004-0000-0000-00008E020000}"/>
    <hyperlink ref="F377" r:id="rId656" xr:uid="{00000000-0004-0000-0000-00008F020000}"/>
    <hyperlink ref="D378" r:id="rId657" xr:uid="{00000000-0004-0000-0000-000090020000}"/>
    <hyperlink ref="F378" r:id="rId658" xr:uid="{00000000-0004-0000-0000-000091020000}"/>
    <hyperlink ref="D379" r:id="rId659" xr:uid="{00000000-0004-0000-0000-000092020000}"/>
    <hyperlink ref="F379" r:id="rId660" xr:uid="{00000000-0004-0000-0000-000093020000}"/>
    <hyperlink ref="D380" r:id="rId661" xr:uid="{00000000-0004-0000-0000-000094020000}"/>
    <hyperlink ref="D381" r:id="rId662" xr:uid="{00000000-0004-0000-0000-000095020000}"/>
    <hyperlink ref="F381" r:id="rId663" xr:uid="{00000000-0004-0000-0000-000096020000}"/>
    <hyperlink ref="D382" r:id="rId664" xr:uid="{00000000-0004-0000-0000-000097020000}"/>
    <hyperlink ref="D383" r:id="rId665" xr:uid="{00000000-0004-0000-0000-000098020000}"/>
    <hyperlink ref="F383" r:id="rId666" xr:uid="{00000000-0004-0000-0000-000099020000}"/>
    <hyperlink ref="D384" r:id="rId667" xr:uid="{00000000-0004-0000-0000-00009A020000}"/>
    <hyperlink ref="F384" r:id="rId668" xr:uid="{00000000-0004-0000-0000-00009B020000}"/>
    <hyperlink ref="D385" r:id="rId669" xr:uid="{00000000-0004-0000-0000-00009C020000}"/>
    <hyperlink ref="F385" r:id="rId670" xr:uid="{00000000-0004-0000-0000-00009D020000}"/>
    <hyperlink ref="D386" r:id="rId671" xr:uid="{00000000-0004-0000-0000-00009E020000}"/>
    <hyperlink ref="D387" r:id="rId672" xr:uid="{00000000-0004-0000-0000-00009F020000}"/>
    <hyperlink ref="D388" r:id="rId673" xr:uid="{00000000-0004-0000-0000-0000A0020000}"/>
    <hyperlink ref="D389" r:id="rId674" xr:uid="{00000000-0004-0000-0000-0000A1020000}"/>
    <hyperlink ref="D390" r:id="rId675" xr:uid="{00000000-0004-0000-0000-0000A2020000}"/>
    <hyperlink ref="F390" r:id="rId676" xr:uid="{00000000-0004-0000-0000-0000A3020000}"/>
    <hyperlink ref="D391" r:id="rId677" xr:uid="{00000000-0004-0000-0000-0000A4020000}"/>
    <hyperlink ref="F391" r:id="rId678" xr:uid="{00000000-0004-0000-0000-0000A5020000}"/>
    <hyperlink ref="D392" r:id="rId679" xr:uid="{00000000-0004-0000-0000-0000A6020000}"/>
    <hyperlink ref="F392" r:id="rId680" xr:uid="{00000000-0004-0000-0000-0000A7020000}"/>
    <hyperlink ref="D394" r:id="rId681" xr:uid="{00000000-0004-0000-0000-0000A8020000}"/>
    <hyperlink ref="D395" r:id="rId682" xr:uid="{00000000-0004-0000-0000-0000A9020000}"/>
    <hyperlink ref="F395" r:id="rId683" xr:uid="{00000000-0004-0000-0000-0000AA020000}"/>
    <hyperlink ref="D396" r:id="rId684" xr:uid="{00000000-0004-0000-0000-0000AB020000}"/>
    <hyperlink ref="F396" r:id="rId685" xr:uid="{00000000-0004-0000-0000-0000AC020000}"/>
    <hyperlink ref="D397" r:id="rId686" xr:uid="{00000000-0004-0000-0000-0000AD020000}"/>
    <hyperlink ref="D398" r:id="rId687" xr:uid="{00000000-0004-0000-0000-0000AE020000}"/>
    <hyperlink ref="D399" r:id="rId688" xr:uid="{00000000-0004-0000-0000-0000AF020000}"/>
    <hyperlink ref="D400" r:id="rId689" xr:uid="{00000000-0004-0000-0000-0000B0020000}"/>
    <hyperlink ref="F400" r:id="rId690" xr:uid="{00000000-0004-0000-0000-0000B1020000}"/>
    <hyperlink ref="D401" r:id="rId691" xr:uid="{00000000-0004-0000-0000-0000B2020000}"/>
    <hyperlink ref="F401" r:id="rId692" xr:uid="{00000000-0004-0000-0000-0000B3020000}"/>
    <hyperlink ref="D402" r:id="rId693" xr:uid="{00000000-0004-0000-0000-0000B4020000}"/>
    <hyperlink ref="D403" r:id="rId694" xr:uid="{00000000-0004-0000-0000-0000B5020000}"/>
    <hyperlink ref="F403" r:id="rId695" xr:uid="{00000000-0004-0000-0000-0000B6020000}"/>
    <hyperlink ref="D404" r:id="rId696" xr:uid="{00000000-0004-0000-0000-0000B7020000}"/>
    <hyperlink ref="D405" r:id="rId697" xr:uid="{00000000-0004-0000-0000-0000B8020000}"/>
    <hyperlink ref="F405" r:id="rId698" xr:uid="{00000000-0004-0000-0000-0000B9020000}"/>
    <hyperlink ref="D406" r:id="rId699" xr:uid="{00000000-0004-0000-0000-0000BA020000}"/>
    <hyperlink ref="F406" r:id="rId700" xr:uid="{00000000-0004-0000-0000-0000BB020000}"/>
    <hyperlink ref="F407" r:id="rId701" xr:uid="{00000000-0004-0000-0000-0000BC020000}"/>
    <hyperlink ref="D408" r:id="rId702" xr:uid="{00000000-0004-0000-0000-0000BD020000}"/>
    <hyperlink ref="F408" r:id="rId703" xr:uid="{00000000-0004-0000-0000-0000BE020000}"/>
    <hyperlink ref="D409" r:id="rId704" xr:uid="{00000000-0004-0000-0000-0000BF020000}"/>
    <hyperlink ref="F409" r:id="rId705" xr:uid="{00000000-0004-0000-0000-0000C0020000}"/>
    <hyperlink ref="D410" r:id="rId706" xr:uid="{00000000-0004-0000-0000-0000C1020000}"/>
    <hyperlink ref="F410" r:id="rId707" xr:uid="{00000000-0004-0000-0000-0000C2020000}"/>
    <hyperlink ref="D411" r:id="rId708" xr:uid="{00000000-0004-0000-0000-0000C3020000}"/>
    <hyperlink ref="D412" r:id="rId709" xr:uid="{00000000-0004-0000-0000-0000C4020000}"/>
    <hyperlink ref="F412" r:id="rId710" xr:uid="{00000000-0004-0000-0000-0000C5020000}"/>
    <hyperlink ref="D413" r:id="rId711" xr:uid="{00000000-0004-0000-0000-0000C6020000}"/>
    <hyperlink ref="D414" r:id="rId712" xr:uid="{00000000-0004-0000-0000-0000C7020000}"/>
    <hyperlink ref="F414" r:id="rId713" xr:uid="{00000000-0004-0000-0000-0000C8020000}"/>
    <hyperlink ref="D416" r:id="rId714" xr:uid="{00000000-0004-0000-0000-0000C9020000}"/>
    <hyperlink ref="F416" r:id="rId715" xr:uid="{00000000-0004-0000-0000-0000CA020000}"/>
    <hyperlink ref="D417" r:id="rId716" xr:uid="{00000000-0004-0000-0000-0000CB020000}"/>
    <hyperlink ref="F417" r:id="rId717" xr:uid="{00000000-0004-0000-0000-0000CC020000}"/>
    <hyperlink ref="D418" r:id="rId718" xr:uid="{00000000-0004-0000-0000-0000CD020000}"/>
    <hyperlink ref="F418" r:id="rId719" xr:uid="{00000000-0004-0000-0000-0000CE020000}"/>
    <hyperlink ref="D419" r:id="rId720" xr:uid="{00000000-0004-0000-0000-0000CF020000}"/>
    <hyperlink ref="F419" r:id="rId721" xr:uid="{00000000-0004-0000-0000-0000D0020000}"/>
    <hyperlink ref="F420" r:id="rId722" xr:uid="{00000000-0004-0000-0000-0000D1020000}"/>
    <hyperlink ref="F421" r:id="rId723" xr:uid="{00000000-0004-0000-0000-0000D2020000}"/>
    <hyperlink ref="F422" r:id="rId724" xr:uid="{00000000-0004-0000-0000-0000D3020000}"/>
    <hyperlink ref="F423" r:id="rId725" xr:uid="{00000000-0004-0000-0000-0000D4020000}"/>
    <hyperlink ref="D424" r:id="rId726" xr:uid="{00000000-0004-0000-0000-0000D5020000}"/>
    <hyperlink ref="D425" r:id="rId727" xr:uid="{00000000-0004-0000-0000-0000D6020000}"/>
    <hyperlink ref="D426" r:id="rId728" xr:uid="{00000000-0004-0000-0000-0000D7020000}"/>
    <hyperlink ref="F426" r:id="rId729" xr:uid="{00000000-0004-0000-0000-0000D8020000}"/>
    <hyperlink ref="D427" r:id="rId730" xr:uid="{00000000-0004-0000-0000-0000D9020000}"/>
    <hyperlink ref="F427" r:id="rId731" xr:uid="{00000000-0004-0000-0000-0000DA020000}"/>
    <hyperlink ref="D428" r:id="rId732" xr:uid="{00000000-0004-0000-0000-0000DB020000}"/>
    <hyperlink ref="D429" r:id="rId733" xr:uid="{00000000-0004-0000-0000-0000DC020000}"/>
    <hyperlink ref="F429" r:id="rId734" xr:uid="{00000000-0004-0000-0000-0000DD020000}"/>
    <hyperlink ref="G429" r:id="rId735" xr:uid="{00000000-0004-0000-0000-0000DE020000}"/>
    <hyperlink ref="D430" r:id="rId736" xr:uid="{00000000-0004-0000-0000-0000DF020000}"/>
    <hyperlink ref="F430" r:id="rId737" xr:uid="{00000000-0004-0000-0000-0000E0020000}"/>
    <hyperlink ref="F432" r:id="rId738" xr:uid="{00000000-0004-0000-0000-0000E1020000}"/>
    <hyperlink ref="D434" r:id="rId739" xr:uid="{00000000-0004-0000-0000-0000E2020000}"/>
    <hyperlink ref="F434" r:id="rId740" xr:uid="{00000000-0004-0000-0000-0000E3020000}"/>
    <hyperlink ref="D435" r:id="rId741" xr:uid="{00000000-0004-0000-0000-0000E4020000}"/>
    <hyperlink ref="F435" r:id="rId742" xr:uid="{00000000-0004-0000-0000-0000E5020000}"/>
    <hyperlink ref="F436" r:id="rId743" xr:uid="{00000000-0004-0000-0000-0000E6020000}"/>
    <hyperlink ref="D437" r:id="rId744" xr:uid="{00000000-0004-0000-0000-0000E7020000}"/>
    <hyperlink ref="F437" r:id="rId745" xr:uid="{00000000-0004-0000-0000-0000E8020000}"/>
    <hyperlink ref="D438" r:id="rId746" xr:uid="{00000000-0004-0000-0000-0000E9020000}"/>
    <hyperlink ref="D439" r:id="rId747" xr:uid="{00000000-0004-0000-0000-0000EA020000}"/>
    <hyperlink ref="F439" r:id="rId748" xr:uid="{00000000-0004-0000-0000-0000EB020000}"/>
    <hyperlink ref="D440" r:id="rId749" xr:uid="{00000000-0004-0000-0000-0000EC020000}"/>
    <hyperlink ref="F440" r:id="rId750" xr:uid="{00000000-0004-0000-0000-0000ED020000}"/>
    <hyperlink ref="D442" r:id="rId751" xr:uid="{00000000-0004-0000-0000-0000EE020000}"/>
    <hyperlink ref="F442" r:id="rId752" xr:uid="{00000000-0004-0000-0000-0000EF020000}"/>
    <hyperlink ref="F443" r:id="rId753" xr:uid="{00000000-0004-0000-0000-0000F0020000}"/>
    <hyperlink ref="F444" r:id="rId754" xr:uid="{00000000-0004-0000-0000-0000F1020000}"/>
    <hyperlink ref="D445" r:id="rId755" xr:uid="{00000000-0004-0000-0000-0000F2020000}"/>
    <hyperlink ref="D446" r:id="rId756" xr:uid="{00000000-0004-0000-0000-0000F3020000}"/>
    <hyperlink ref="F446" r:id="rId757" xr:uid="{00000000-0004-0000-0000-0000F4020000}"/>
    <hyperlink ref="D447" r:id="rId758" xr:uid="{00000000-0004-0000-0000-0000F5020000}"/>
    <hyperlink ref="F447" r:id="rId759" xr:uid="{00000000-0004-0000-0000-0000F6020000}"/>
    <hyperlink ref="D448" r:id="rId760" xr:uid="{00000000-0004-0000-0000-0000F7020000}"/>
    <hyperlink ref="F448" r:id="rId761" xr:uid="{00000000-0004-0000-0000-0000F8020000}"/>
    <hyperlink ref="D449" r:id="rId762" xr:uid="{00000000-0004-0000-0000-0000F9020000}"/>
    <hyperlink ref="F450" r:id="rId763" xr:uid="{00000000-0004-0000-0000-0000FA020000}"/>
    <hyperlink ref="D451" r:id="rId764" xr:uid="{00000000-0004-0000-0000-0000FB020000}"/>
    <hyperlink ref="F451" r:id="rId765" xr:uid="{00000000-0004-0000-0000-0000FC020000}"/>
    <hyperlink ref="D452" r:id="rId766" xr:uid="{00000000-0004-0000-0000-0000FD020000}"/>
    <hyperlink ref="F452" r:id="rId767" xr:uid="{00000000-0004-0000-0000-0000FE020000}"/>
    <hyperlink ref="D453" r:id="rId768" xr:uid="{00000000-0004-0000-0000-0000FF020000}"/>
    <hyperlink ref="F453" r:id="rId769" xr:uid="{00000000-0004-0000-0000-000000030000}"/>
    <hyperlink ref="F454" r:id="rId770" xr:uid="{00000000-0004-0000-0000-000001030000}"/>
    <hyperlink ref="D455" r:id="rId771" xr:uid="{00000000-0004-0000-0000-000002030000}"/>
    <hyperlink ref="D456" r:id="rId772" xr:uid="{00000000-0004-0000-0000-000003030000}"/>
    <hyperlink ref="F456" r:id="rId773" xr:uid="{00000000-0004-0000-0000-000004030000}"/>
    <hyperlink ref="D457" r:id="rId774" xr:uid="{00000000-0004-0000-0000-000005030000}"/>
    <hyperlink ref="F457" r:id="rId775" xr:uid="{00000000-0004-0000-0000-000006030000}"/>
    <hyperlink ref="D458" r:id="rId776" xr:uid="{00000000-0004-0000-0000-000007030000}"/>
    <hyperlink ref="F458" r:id="rId777" xr:uid="{00000000-0004-0000-0000-000008030000}"/>
    <hyperlink ref="D459" r:id="rId778" xr:uid="{00000000-0004-0000-0000-000009030000}"/>
    <hyperlink ref="D460" r:id="rId779" xr:uid="{00000000-0004-0000-0000-00000A030000}"/>
    <hyperlink ref="F461" r:id="rId780" xr:uid="{00000000-0004-0000-0000-00000B030000}"/>
    <hyperlink ref="D462" r:id="rId781" xr:uid="{00000000-0004-0000-0000-00000C030000}"/>
    <hyperlink ref="F462" r:id="rId782" xr:uid="{00000000-0004-0000-0000-00000D030000}"/>
    <hyperlink ref="D463" r:id="rId783" xr:uid="{00000000-0004-0000-0000-00000E030000}"/>
    <hyperlink ref="D464" r:id="rId784" xr:uid="{00000000-0004-0000-0000-00000F030000}"/>
    <hyperlink ref="D465" r:id="rId785" xr:uid="{00000000-0004-0000-0000-000010030000}"/>
    <hyperlink ref="F465" r:id="rId786" xr:uid="{00000000-0004-0000-0000-000011030000}"/>
    <hyperlink ref="D466" r:id="rId787" xr:uid="{00000000-0004-0000-0000-000012030000}"/>
    <hyperlink ref="D467" r:id="rId788" xr:uid="{00000000-0004-0000-0000-000013030000}"/>
    <hyperlink ref="F467" r:id="rId789" xr:uid="{00000000-0004-0000-0000-000014030000}"/>
    <hyperlink ref="D468" r:id="rId790" xr:uid="{00000000-0004-0000-0000-000015030000}"/>
    <hyperlink ref="F468" r:id="rId791" xr:uid="{00000000-0004-0000-0000-000016030000}"/>
    <hyperlink ref="F469" r:id="rId792" xr:uid="{00000000-0004-0000-0000-000017030000}"/>
    <hyperlink ref="D470" r:id="rId793" xr:uid="{00000000-0004-0000-0000-000018030000}"/>
    <hyperlink ref="F470" r:id="rId794" xr:uid="{00000000-0004-0000-0000-000019030000}"/>
    <hyperlink ref="D471" r:id="rId795" xr:uid="{00000000-0004-0000-0000-00001A030000}"/>
    <hyperlink ref="F471" r:id="rId796" xr:uid="{00000000-0004-0000-0000-00001B030000}"/>
    <hyperlink ref="D472" r:id="rId797" xr:uid="{00000000-0004-0000-0000-00001C030000}"/>
    <hyperlink ref="F472" r:id="rId798" xr:uid="{00000000-0004-0000-0000-00001D030000}"/>
    <hyperlink ref="F473" r:id="rId799" xr:uid="{00000000-0004-0000-0000-00001E030000}"/>
    <hyperlink ref="D474" r:id="rId800" xr:uid="{00000000-0004-0000-0000-00001F030000}"/>
    <hyperlink ref="F474" r:id="rId801" xr:uid="{00000000-0004-0000-0000-000020030000}"/>
    <hyperlink ref="D475" r:id="rId802" xr:uid="{00000000-0004-0000-0000-000021030000}"/>
    <hyperlink ref="F475" r:id="rId803" xr:uid="{00000000-0004-0000-0000-000022030000}"/>
    <hyperlink ref="D476" r:id="rId804" xr:uid="{00000000-0004-0000-0000-000023030000}"/>
    <hyperlink ref="F476" r:id="rId805" xr:uid="{00000000-0004-0000-0000-000024030000}"/>
    <hyperlink ref="D477" r:id="rId806" xr:uid="{00000000-0004-0000-0000-000025030000}"/>
    <hyperlink ref="F477" r:id="rId807" xr:uid="{00000000-0004-0000-0000-000026030000}"/>
    <hyperlink ref="F478" r:id="rId808" xr:uid="{00000000-0004-0000-0000-000027030000}"/>
    <hyperlink ref="D479" r:id="rId809" xr:uid="{00000000-0004-0000-0000-000028030000}"/>
    <hyperlink ref="F479" r:id="rId810" xr:uid="{00000000-0004-0000-0000-000029030000}"/>
    <hyperlink ref="D480" r:id="rId811" xr:uid="{00000000-0004-0000-0000-00002A030000}"/>
    <hyperlink ref="F480" r:id="rId812" xr:uid="{00000000-0004-0000-0000-00002B030000}"/>
    <hyperlink ref="D481" r:id="rId813" xr:uid="{00000000-0004-0000-0000-00002C030000}"/>
    <hyperlink ref="F481" r:id="rId814" xr:uid="{00000000-0004-0000-0000-00002D030000}"/>
    <hyperlink ref="D482" r:id="rId815" xr:uid="{00000000-0004-0000-0000-00002E030000}"/>
    <hyperlink ref="F482" r:id="rId816" xr:uid="{00000000-0004-0000-0000-00002F030000}"/>
    <hyperlink ref="D483" r:id="rId817" xr:uid="{00000000-0004-0000-0000-000030030000}"/>
    <hyperlink ref="F483" r:id="rId818" xr:uid="{00000000-0004-0000-0000-000031030000}"/>
    <hyperlink ref="F484" r:id="rId819" xr:uid="{00000000-0004-0000-0000-000032030000}"/>
    <hyperlink ref="D485" r:id="rId820" xr:uid="{00000000-0004-0000-0000-000033030000}"/>
    <hyperlink ref="D486" r:id="rId821" xr:uid="{00000000-0004-0000-0000-000034030000}"/>
    <hyperlink ref="F486" r:id="rId822" xr:uid="{00000000-0004-0000-0000-000035030000}"/>
    <hyperlink ref="D487" r:id="rId823" xr:uid="{00000000-0004-0000-0000-000036030000}"/>
    <hyperlink ref="D488" r:id="rId824" xr:uid="{00000000-0004-0000-0000-000037030000}"/>
    <hyperlink ref="F488" r:id="rId825" xr:uid="{00000000-0004-0000-0000-000038030000}"/>
    <hyperlink ref="D489" r:id="rId826" xr:uid="{00000000-0004-0000-0000-000039030000}"/>
    <hyperlink ref="F490" r:id="rId827" xr:uid="{00000000-0004-0000-0000-00003A030000}"/>
    <hyperlink ref="F492" r:id="rId828" xr:uid="{00000000-0004-0000-0000-00003B030000}"/>
    <hyperlink ref="F493" r:id="rId829" xr:uid="{00000000-0004-0000-0000-00003C030000}"/>
    <hyperlink ref="D494" r:id="rId830" xr:uid="{00000000-0004-0000-0000-00003D030000}"/>
    <hyperlink ref="F494" r:id="rId831" xr:uid="{00000000-0004-0000-0000-00003E030000}"/>
    <hyperlink ref="D495" r:id="rId832" xr:uid="{00000000-0004-0000-0000-00003F030000}"/>
    <hyperlink ref="F495" r:id="rId833" xr:uid="{00000000-0004-0000-0000-000040030000}"/>
    <hyperlink ref="D497" r:id="rId834" xr:uid="{00000000-0004-0000-0000-000041030000}"/>
    <hyperlink ref="D498" r:id="rId835" xr:uid="{00000000-0004-0000-0000-000042030000}"/>
    <hyperlink ref="F499" r:id="rId836" xr:uid="{00000000-0004-0000-0000-000043030000}"/>
    <hyperlink ref="D501" r:id="rId837" xr:uid="{00000000-0004-0000-0000-000044030000}"/>
    <hyperlink ref="F501" r:id="rId838" xr:uid="{00000000-0004-0000-0000-000045030000}"/>
    <hyperlink ref="D502" r:id="rId839" xr:uid="{00000000-0004-0000-0000-000046030000}"/>
    <hyperlink ref="F502" r:id="rId840" xr:uid="{00000000-0004-0000-0000-000047030000}"/>
    <hyperlink ref="D503" r:id="rId841" xr:uid="{00000000-0004-0000-0000-000048030000}"/>
    <hyperlink ref="F503" r:id="rId842" xr:uid="{00000000-0004-0000-0000-000049030000}"/>
    <hyperlink ref="F504" r:id="rId843" xr:uid="{00000000-0004-0000-0000-00004A030000}"/>
    <hyperlink ref="D505" r:id="rId844" xr:uid="{00000000-0004-0000-0000-00004B030000}"/>
    <hyperlink ref="D506" r:id="rId845" xr:uid="{00000000-0004-0000-0000-00004C030000}"/>
    <hyperlink ref="G506" r:id="rId846" xr:uid="{00000000-0004-0000-0000-00004D030000}"/>
    <hyperlink ref="D507" r:id="rId847" xr:uid="{00000000-0004-0000-0000-00004E030000}"/>
    <hyperlink ref="D508" r:id="rId848" xr:uid="{00000000-0004-0000-0000-00004F030000}"/>
    <hyperlink ref="D509" r:id="rId849" xr:uid="{00000000-0004-0000-0000-000050030000}"/>
    <hyperlink ref="F509" r:id="rId850" xr:uid="{00000000-0004-0000-0000-000051030000}"/>
    <hyperlink ref="F510" r:id="rId851" xr:uid="{00000000-0004-0000-0000-000052030000}"/>
    <hyperlink ref="F511" r:id="rId852" xr:uid="{00000000-0004-0000-0000-000053030000}"/>
    <hyperlink ref="D512" r:id="rId853" xr:uid="{00000000-0004-0000-0000-000054030000}"/>
    <hyperlink ref="D513" r:id="rId854" xr:uid="{00000000-0004-0000-0000-000055030000}"/>
    <hyperlink ref="F513" r:id="rId855" xr:uid="{00000000-0004-0000-0000-000056030000}"/>
    <hyperlink ref="D514" r:id="rId856" xr:uid="{00000000-0004-0000-0000-000057030000}"/>
    <hyperlink ref="F514" r:id="rId857" xr:uid="{00000000-0004-0000-0000-000058030000}"/>
    <hyperlink ref="F515" r:id="rId858" xr:uid="{00000000-0004-0000-0000-000059030000}"/>
    <hyperlink ref="D516" r:id="rId859" xr:uid="{00000000-0004-0000-0000-00005A030000}"/>
    <hyperlink ref="F516" r:id="rId860" xr:uid="{00000000-0004-0000-0000-00005B030000}"/>
    <hyperlink ref="F517" r:id="rId861" xr:uid="{00000000-0004-0000-0000-00005C030000}"/>
    <hyperlink ref="D518" r:id="rId862" xr:uid="{00000000-0004-0000-0000-00005D030000}"/>
    <hyperlink ref="F518" r:id="rId863" xr:uid="{00000000-0004-0000-0000-00005E030000}"/>
    <hyperlink ref="D519" r:id="rId864" xr:uid="{00000000-0004-0000-0000-00005F030000}"/>
    <hyperlink ref="F519" r:id="rId865" xr:uid="{00000000-0004-0000-0000-000060030000}"/>
    <hyperlink ref="D520" r:id="rId866" xr:uid="{00000000-0004-0000-0000-000061030000}"/>
    <hyperlink ref="F520" r:id="rId867" xr:uid="{00000000-0004-0000-0000-000062030000}"/>
    <hyperlink ref="D521" r:id="rId868" xr:uid="{00000000-0004-0000-0000-000063030000}"/>
    <hyperlink ref="F521" r:id="rId869" xr:uid="{00000000-0004-0000-0000-000064030000}"/>
    <hyperlink ref="D525" r:id="rId870" xr:uid="{00000000-0004-0000-0000-000065030000}"/>
    <hyperlink ref="D526" r:id="rId871" xr:uid="{00000000-0004-0000-0000-000066030000}"/>
    <hyperlink ref="D527" r:id="rId872" xr:uid="{00000000-0004-0000-0000-000067030000}"/>
    <hyperlink ref="F527" r:id="rId873" xr:uid="{00000000-0004-0000-0000-000068030000}"/>
    <hyperlink ref="D528" r:id="rId874" xr:uid="{00000000-0004-0000-0000-000069030000}"/>
    <hyperlink ref="D529" r:id="rId875" xr:uid="{00000000-0004-0000-0000-00006A030000}"/>
    <hyperlink ref="D530" r:id="rId876" xr:uid="{00000000-0004-0000-0000-00006B030000}"/>
    <hyperlink ref="D531" r:id="rId877" xr:uid="{00000000-0004-0000-0000-00006C030000}"/>
    <hyperlink ref="D532" r:id="rId878" xr:uid="{00000000-0004-0000-0000-00006D030000}"/>
    <hyperlink ref="F532" r:id="rId879" xr:uid="{00000000-0004-0000-0000-00006E030000}"/>
    <hyperlink ref="F533" r:id="rId880" xr:uid="{00000000-0004-0000-0000-00006F030000}"/>
    <hyperlink ref="D534" r:id="rId881" xr:uid="{00000000-0004-0000-0000-000070030000}"/>
    <hyperlink ref="F534" r:id="rId882" xr:uid="{00000000-0004-0000-0000-000071030000}"/>
    <hyperlink ref="D535" r:id="rId883" xr:uid="{00000000-0004-0000-0000-000072030000}"/>
    <hyperlink ref="D536" r:id="rId884" xr:uid="{00000000-0004-0000-0000-000073030000}"/>
    <hyperlink ref="F536" r:id="rId885" xr:uid="{00000000-0004-0000-0000-000074030000}"/>
    <hyperlink ref="D537" r:id="rId886" xr:uid="{00000000-0004-0000-0000-000075030000}"/>
    <hyperlink ref="D538" r:id="rId887" xr:uid="{00000000-0004-0000-0000-000076030000}"/>
    <hyperlink ref="F538" r:id="rId888" xr:uid="{00000000-0004-0000-0000-000077030000}"/>
    <hyperlink ref="D539" r:id="rId889" xr:uid="{00000000-0004-0000-0000-000078030000}"/>
    <hyperlink ref="F539" r:id="rId890" xr:uid="{00000000-0004-0000-0000-000079030000}"/>
    <hyperlink ref="D540" r:id="rId891" xr:uid="{00000000-0004-0000-0000-00007A030000}"/>
    <hyperlink ref="F540" r:id="rId892" xr:uid="{00000000-0004-0000-0000-00007B030000}"/>
    <hyperlink ref="D541" r:id="rId893" xr:uid="{00000000-0004-0000-0000-00007C030000}"/>
    <hyperlink ref="D542" r:id="rId894" xr:uid="{00000000-0004-0000-0000-00007D030000}"/>
    <hyperlink ref="F543" r:id="rId895" xr:uid="{00000000-0004-0000-0000-00007E030000}"/>
    <hyperlink ref="F544" r:id="rId896" xr:uid="{00000000-0004-0000-0000-00007F030000}"/>
    <hyperlink ref="D546" r:id="rId897" xr:uid="{00000000-0004-0000-0000-000080030000}"/>
    <hyperlink ref="D547" r:id="rId898" xr:uid="{00000000-0004-0000-0000-000081030000}"/>
    <hyperlink ref="D548" r:id="rId899" xr:uid="{00000000-0004-0000-0000-000082030000}"/>
    <hyperlink ref="D553" r:id="rId900" xr:uid="{00000000-0004-0000-0000-000083030000}"/>
    <hyperlink ref="D554" r:id="rId901" xr:uid="{00000000-0004-0000-0000-000084030000}"/>
    <hyperlink ref="D555" r:id="rId902" xr:uid="{00000000-0004-0000-0000-000085030000}"/>
    <hyperlink ref="D557" r:id="rId903" xr:uid="{00000000-0004-0000-0000-000086030000}"/>
    <hyperlink ref="D560" r:id="rId904" xr:uid="{00000000-0004-0000-0000-000087030000}"/>
    <hyperlink ref="D561" r:id="rId905" xr:uid="{00000000-0004-0000-0000-000088030000}"/>
    <hyperlink ref="D562" r:id="rId906" xr:uid="{00000000-0004-0000-0000-000089030000}"/>
    <hyperlink ref="D563" r:id="rId907" xr:uid="{00000000-0004-0000-0000-00008A030000}"/>
    <hyperlink ref="D564" r:id="rId908" xr:uid="{00000000-0004-0000-0000-00008B030000}"/>
    <hyperlink ref="F564" r:id="rId909" xr:uid="{00000000-0004-0000-0000-00008C030000}"/>
    <hyperlink ref="D566" r:id="rId910" xr:uid="{00000000-0004-0000-0000-00008D030000}"/>
    <hyperlink ref="F567" r:id="rId911" xr:uid="{00000000-0004-0000-0000-00008E030000}"/>
    <hyperlink ref="D568" r:id="rId912" xr:uid="{00000000-0004-0000-0000-00008F030000}"/>
    <hyperlink ref="F569" r:id="rId913" xr:uid="{00000000-0004-0000-0000-000090030000}"/>
    <hyperlink ref="D570" r:id="rId914" xr:uid="{00000000-0004-0000-0000-000091030000}"/>
    <hyperlink ref="D571" r:id="rId915" xr:uid="{00000000-0004-0000-0000-000092030000}"/>
    <hyperlink ref="D572" r:id="rId916" xr:uid="{00000000-0004-0000-0000-000093030000}"/>
    <hyperlink ref="D573" r:id="rId917" xr:uid="{00000000-0004-0000-0000-000094030000}"/>
    <hyperlink ref="D574" r:id="rId918" xr:uid="{00000000-0004-0000-0000-000095030000}"/>
    <hyperlink ref="D576" r:id="rId919" xr:uid="{00000000-0004-0000-0000-000096030000}"/>
    <hyperlink ref="F576" r:id="rId920" xr:uid="{00000000-0004-0000-0000-000097030000}"/>
    <hyperlink ref="D577" r:id="rId921" xr:uid="{00000000-0004-0000-0000-000098030000}"/>
    <hyperlink ref="F577" r:id="rId922" xr:uid="{00000000-0004-0000-0000-000099030000}"/>
    <hyperlink ref="D578" r:id="rId923" xr:uid="{00000000-0004-0000-0000-00009A030000}"/>
    <hyperlink ref="F578" r:id="rId924" xr:uid="{00000000-0004-0000-0000-00009B030000}"/>
    <hyperlink ref="D579" r:id="rId925" xr:uid="{00000000-0004-0000-0000-00009C030000}"/>
    <hyperlink ref="F579" r:id="rId926" xr:uid="{00000000-0004-0000-0000-00009D030000}"/>
    <hyperlink ref="D580" r:id="rId927" xr:uid="{00000000-0004-0000-0000-00009E030000}"/>
    <hyperlink ref="D581" r:id="rId928" xr:uid="{00000000-0004-0000-0000-00009F030000}"/>
    <hyperlink ref="F581" r:id="rId929" xr:uid="{00000000-0004-0000-0000-0000A0030000}"/>
    <hyperlink ref="D582" r:id="rId930" xr:uid="{00000000-0004-0000-0000-0000A1030000}"/>
    <hyperlink ref="F582" r:id="rId931" xr:uid="{00000000-0004-0000-0000-0000A2030000}"/>
    <hyperlink ref="D583" r:id="rId932" xr:uid="{00000000-0004-0000-0000-0000A3030000}"/>
    <hyperlink ref="F583" r:id="rId933" xr:uid="{00000000-0004-0000-0000-0000A4030000}"/>
    <hyperlink ref="D584" r:id="rId934" xr:uid="{00000000-0004-0000-0000-0000A5030000}"/>
    <hyperlink ref="F584" r:id="rId935" xr:uid="{00000000-0004-0000-0000-0000A6030000}"/>
    <hyperlink ref="D585" r:id="rId936" xr:uid="{00000000-0004-0000-0000-0000A7030000}"/>
    <hyperlink ref="F585" r:id="rId937" xr:uid="{00000000-0004-0000-0000-0000A8030000}"/>
    <hyperlink ref="D586" r:id="rId938" xr:uid="{00000000-0004-0000-0000-0000A9030000}"/>
    <hyperlink ref="D587" r:id="rId939" xr:uid="{00000000-0004-0000-0000-0000AA030000}"/>
    <hyperlink ref="F587" r:id="rId940" xr:uid="{00000000-0004-0000-0000-0000AB030000}"/>
    <hyperlink ref="F588" r:id="rId941" xr:uid="{00000000-0004-0000-0000-0000AC030000}"/>
    <hyperlink ref="D589" r:id="rId942" xr:uid="{00000000-0004-0000-0000-0000AD030000}"/>
    <hyperlink ref="D590" r:id="rId943" xr:uid="{00000000-0004-0000-0000-0000AE030000}"/>
    <hyperlink ref="F590" r:id="rId944" xr:uid="{00000000-0004-0000-0000-0000AF030000}"/>
    <hyperlink ref="D591" r:id="rId945" xr:uid="{00000000-0004-0000-0000-0000B0030000}"/>
    <hyperlink ref="D592" r:id="rId946" xr:uid="{00000000-0004-0000-0000-0000B1030000}"/>
    <hyperlink ref="D593" r:id="rId947" xr:uid="{00000000-0004-0000-0000-0000B2030000}"/>
    <hyperlink ref="D594" r:id="rId948" xr:uid="{00000000-0004-0000-0000-0000B3030000}"/>
    <hyperlink ref="D595" r:id="rId949" xr:uid="{00000000-0004-0000-0000-0000B4030000}"/>
    <hyperlink ref="F595" r:id="rId950" xr:uid="{00000000-0004-0000-0000-0000B5030000}"/>
    <hyperlink ref="D596" r:id="rId951" xr:uid="{00000000-0004-0000-0000-0000B6030000}"/>
    <hyperlink ref="D597" r:id="rId952" xr:uid="{00000000-0004-0000-0000-0000B7030000}"/>
    <hyperlink ref="D598" r:id="rId953" xr:uid="{00000000-0004-0000-0000-0000B8030000}"/>
    <hyperlink ref="D599" r:id="rId954" xr:uid="{00000000-0004-0000-0000-0000B9030000}"/>
    <hyperlink ref="D600" r:id="rId955" xr:uid="{00000000-0004-0000-0000-0000BA030000}"/>
    <hyperlink ref="F601" r:id="rId956" xr:uid="{00000000-0004-0000-0000-0000BB030000}"/>
    <hyperlink ref="D602" r:id="rId957" xr:uid="{00000000-0004-0000-0000-0000BC030000}"/>
    <hyperlink ref="F602" r:id="rId958" xr:uid="{00000000-0004-0000-0000-0000BD030000}"/>
    <hyperlink ref="F603" r:id="rId959" xr:uid="{00000000-0004-0000-0000-0000BE030000}"/>
    <hyperlink ref="D604" r:id="rId960" xr:uid="{00000000-0004-0000-0000-0000BF030000}"/>
    <hyperlink ref="F604" r:id="rId961" xr:uid="{00000000-0004-0000-0000-0000C0030000}"/>
    <hyperlink ref="D605" r:id="rId962" xr:uid="{00000000-0004-0000-0000-0000C1030000}"/>
    <hyperlink ref="F605" r:id="rId963" xr:uid="{00000000-0004-0000-0000-0000C2030000}"/>
    <hyperlink ref="D606" r:id="rId964" xr:uid="{00000000-0004-0000-0000-0000C3030000}"/>
    <hyperlink ref="F606" r:id="rId965" xr:uid="{00000000-0004-0000-0000-0000C4030000}"/>
    <hyperlink ref="F607" r:id="rId966" xr:uid="{00000000-0004-0000-0000-0000C5030000}"/>
    <hyperlink ref="F608" r:id="rId967" xr:uid="{00000000-0004-0000-0000-0000C6030000}"/>
    <hyperlink ref="F609" r:id="rId968" xr:uid="{00000000-0004-0000-0000-0000C7030000}"/>
    <hyperlink ref="D610" r:id="rId969" xr:uid="{00000000-0004-0000-0000-0000C8030000}"/>
    <hyperlink ref="D611" r:id="rId970" xr:uid="{00000000-0004-0000-0000-0000C9030000}"/>
    <hyperlink ref="F611" r:id="rId971" xr:uid="{00000000-0004-0000-0000-0000CA030000}"/>
    <hyperlink ref="D612" r:id="rId972" xr:uid="{00000000-0004-0000-0000-0000CB030000}"/>
    <hyperlink ref="F612" r:id="rId973" xr:uid="{00000000-0004-0000-0000-0000CC030000}"/>
    <hyperlink ref="D613" r:id="rId974" xr:uid="{00000000-0004-0000-0000-0000CD030000}"/>
    <hyperlink ref="F613" r:id="rId975" xr:uid="{00000000-0004-0000-0000-0000CE030000}"/>
    <hyperlink ref="D614" r:id="rId976" xr:uid="{00000000-0004-0000-0000-0000CF030000}"/>
    <hyperlink ref="F614" r:id="rId977" xr:uid="{00000000-0004-0000-0000-0000D0030000}"/>
    <hyperlink ref="D615" r:id="rId978" xr:uid="{00000000-0004-0000-0000-0000D1030000}"/>
    <hyperlink ref="F615" r:id="rId979" xr:uid="{00000000-0004-0000-0000-0000D2030000}"/>
    <hyperlink ref="D616" r:id="rId980" xr:uid="{00000000-0004-0000-0000-0000D3030000}"/>
    <hyperlink ref="F616" r:id="rId981" xr:uid="{00000000-0004-0000-0000-0000D4030000}"/>
    <hyperlink ref="D617" r:id="rId982" xr:uid="{00000000-0004-0000-0000-0000D5030000}"/>
    <hyperlink ref="F617" r:id="rId983" xr:uid="{00000000-0004-0000-0000-0000D6030000}"/>
    <hyperlink ref="F618" r:id="rId984" xr:uid="{00000000-0004-0000-0000-0000D7030000}"/>
    <hyperlink ref="D619" r:id="rId985" xr:uid="{00000000-0004-0000-0000-0000D8030000}"/>
    <hyperlink ref="F619" r:id="rId986" xr:uid="{00000000-0004-0000-0000-0000D9030000}"/>
    <hyperlink ref="D620" r:id="rId987" xr:uid="{00000000-0004-0000-0000-0000DA030000}"/>
    <hyperlink ref="F620" r:id="rId988" xr:uid="{00000000-0004-0000-0000-0000DB030000}"/>
    <hyperlink ref="D621" r:id="rId989" xr:uid="{00000000-0004-0000-0000-0000DC030000}"/>
    <hyperlink ref="F621" r:id="rId990" xr:uid="{00000000-0004-0000-0000-0000DD030000}"/>
    <hyperlink ref="D622" r:id="rId991" xr:uid="{00000000-0004-0000-0000-0000DE030000}"/>
    <hyperlink ref="F622" r:id="rId992" xr:uid="{00000000-0004-0000-0000-0000DF030000}"/>
    <hyperlink ref="D623" r:id="rId993" xr:uid="{00000000-0004-0000-0000-0000E0030000}"/>
    <hyperlink ref="F623" r:id="rId994" xr:uid="{00000000-0004-0000-0000-0000E1030000}"/>
    <hyperlink ref="D624" r:id="rId995" xr:uid="{00000000-0004-0000-0000-0000E2030000}"/>
    <hyperlink ref="F624" r:id="rId996" xr:uid="{00000000-0004-0000-0000-0000E3030000}"/>
    <hyperlink ref="D626" r:id="rId997" xr:uid="{00000000-0004-0000-0000-0000E4030000}"/>
    <hyperlink ref="D627" r:id="rId998" xr:uid="{00000000-0004-0000-0000-0000E5030000}"/>
    <hyperlink ref="D628" r:id="rId999" xr:uid="{00000000-0004-0000-0000-0000E6030000}"/>
    <hyperlink ref="F628" r:id="rId1000" xr:uid="{00000000-0004-0000-0000-0000E7030000}"/>
    <hyperlink ref="D629" r:id="rId1001" xr:uid="{00000000-0004-0000-0000-0000E8030000}"/>
    <hyperlink ref="D630" r:id="rId1002" xr:uid="{00000000-0004-0000-0000-0000E9030000}"/>
    <hyperlink ref="F630" r:id="rId1003" xr:uid="{00000000-0004-0000-0000-0000EA030000}"/>
    <hyperlink ref="D632" r:id="rId1004" xr:uid="{00000000-0004-0000-0000-0000EB030000}"/>
    <hyperlink ref="D633" r:id="rId1005" xr:uid="{00000000-0004-0000-0000-0000EC030000}"/>
    <hyperlink ref="D634" r:id="rId1006" xr:uid="{00000000-0004-0000-0000-0000ED030000}"/>
    <hyperlink ref="D635" r:id="rId1007" xr:uid="{00000000-0004-0000-0000-0000EE030000}"/>
    <hyperlink ref="F635" r:id="rId1008" xr:uid="{00000000-0004-0000-0000-0000EF030000}"/>
    <hyperlink ref="D636" r:id="rId1009" xr:uid="{00000000-0004-0000-0000-0000F0030000}"/>
    <hyperlink ref="F636" r:id="rId1010" xr:uid="{00000000-0004-0000-0000-0000F1030000}"/>
    <hyperlink ref="D637" r:id="rId1011" xr:uid="{00000000-0004-0000-0000-0000F2030000}"/>
    <hyperlink ref="F637" r:id="rId1012" xr:uid="{00000000-0004-0000-0000-0000F3030000}"/>
    <hyperlink ref="D638" r:id="rId1013" xr:uid="{00000000-0004-0000-0000-0000F4030000}"/>
    <hyperlink ref="F638" r:id="rId1014" xr:uid="{00000000-0004-0000-0000-0000F5030000}"/>
    <hyperlink ref="D639" r:id="rId1015" xr:uid="{00000000-0004-0000-0000-0000F6030000}"/>
    <hyperlink ref="D640" r:id="rId1016" xr:uid="{00000000-0004-0000-0000-0000F7030000}"/>
    <hyperlink ref="F642" r:id="rId1017" xr:uid="{00000000-0004-0000-0000-0000F8030000}"/>
    <hyperlink ref="D643" r:id="rId1018" xr:uid="{00000000-0004-0000-0000-0000F9030000}"/>
    <hyperlink ref="D644" r:id="rId1019" xr:uid="{00000000-0004-0000-0000-0000FA030000}"/>
    <hyperlink ref="D645" r:id="rId1020" xr:uid="{00000000-0004-0000-0000-0000FB030000}"/>
    <hyperlink ref="D646" r:id="rId1021" xr:uid="{00000000-0004-0000-0000-0000FC030000}"/>
    <hyperlink ref="D647" r:id="rId1022" xr:uid="{00000000-0004-0000-0000-0000FD030000}"/>
    <hyperlink ref="D648" r:id="rId1023" xr:uid="{00000000-0004-0000-0000-0000FE030000}"/>
    <hyperlink ref="D649" r:id="rId1024" xr:uid="{00000000-0004-0000-0000-0000FF030000}"/>
    <hyperlink ref="D650" r:id="rId1025" xr:uid="{00000000-0004-0000-0000-000000040000}"/>
    <hyperlink ref="D651" r:id="rId1026" xr:uid="{00000000-0004-0000-0000-000001040000}"/>
    <hyperlink ref="D652" r:id="rId1027" xr:uid="{00000000-0004-0000-0000-000002040000}"/>
    <hyperlink ref="F652" r:id="rId1028" xr:uid="{00000000-0004-0000-0000-000003040000}"/>
    <hyperlink ref="D653" r:id="rId1029" xr:uid="{00000000-0004-0000-0000-000004040000}"/>
    <hyperlink ref="D654" r:id="rId1030" xr:uid="{00000000-0004-0000-0000-000005040000}"/>
    <hyperlink ref="D655" r:id="rId1031" xr:uid="{00000000-0004-0000-0000-000006040000}"/>
    <hyperlink ref="F655" r:id="rId1032" xr:uid="{00000000-0004-0000-0000-000007040000}"/>
    <hyperlink ref="F656" r:id="rId1033" xr:uid="{00000000-0004-0000-0000-000008040000}"/>
    <hyperlink ref="D657" r:id="rId1034" xr:uid="{00000000-0004-0000-0000-000009040000}"/>
    <hyperlink ref="D660" r:id="rId1035" xr:uid="{00000000-0004-0000-0000-00000A040000}"/>
    <hyperlink ref="D661" r:id="rId1036" xr:uid="{00000000-0004-0000-0000-00000B040000}"/>
    <hyperlink ref="D662" r:id="rId1037" xr:uid="{00000000-0004-0000-0000-00000C040000}"/>
    <hyperlink ref="D663" r:id="rId1038" xr:uid="{00000000-0004-0000-0000-00000D040000}"/>
    <hyperlink ref="D664" r:id="rId1039" xr:uid="{00000000-0004-0000-0000-00000E040000}"/>
    <hyperlink ref="F664" r:id="rId1040" xr:uid="{00000000-0004-0000-0000-00000F040000}"/>
    <hyperlink ref="D665" r:id="rId1041" xr:uid="{00000000-0004-0000-0000-000010040000}"/>
    <hyperlink ref="D667" r:id="rId1042" xr:uid="{00000000-0004-0000-0000-000011040000}"/>
    <hyperlink ref="D668" r:id="rId1043" xr:uid="{00000000-0004-0000-0000-000012040000}"/>
    <hyperlink ref="D670" r:id="rId1044" xr:uid="{00000000-0004-0000-0000-000013040000}"/>
    <hyperlink ref="D671" r:id="rId1045" xr:uid="{00000000-0004-0000-0000-000014040000}"/>
    <hyperlink ref="D672" r:id="rId1046" xr:uid="{00000000-0004-0000-0000-000015040000}"/>
    <hyperlink ref="F673" r:id="rId1047" xr:uid="{00000000-0004-0000-0000-000016040000}"/>
    <hyperlink ref="D675" r:id="rId1048" xr:uid="{00000000-0004-0000-0000-000017040000}"/>
    <hyperlink ref="D676" r:id="rId1049" xr:uid="{00000000-0004-0000-0000-000018040000}"/>
    <hyperlink ref="F676" r:id="rId1050" xr:uid="{00000000-0004-0000-0000-000019040000}"/>
    <hyperlink ref="D677" r:id="rId1051" xr:uid="{00000000-0004-0000-0000-00001A040000}"/>
    <hyperlink ref="F677" r:id="rId1052" xr:uid="{00000000-0004-0000-0000-00001B040000}"/>
    <hyperlink ref="D678" r:id="rId1053" xr:uid="{00000000-0004-0000-0000-00001C040000}"/>
    <hyperlink ref="F678" r:id="rId1054" xr:uid="{00000000-0004-0000-0000-00001D040000}"/>
    <hyperlink ref="D679" r:id="rId1055" xr:uid="{00000000-0004-0000-0000-00001E040000}"/>
    <hyperlink ref="F679" r:id="rId1056" xr:uid="{00000000-0004-0000-0000-00001F040000}"/>
    <hyperlink ref="D680" r:id="rId1057" xr:uid="{00000000-0004-0000-0000-000020040000}"/>
    <hyperlink ref="D681" r:id="rId1058" xr:uid="{00000000-0004-0000-0000-000021040000}"/>
    <hyperlink ref="F681" r:id="rId1059" xr:uid="{00000000-0004-0000-0000-000022040000}"/>
    <hyperlink ref="D682" r:id="rId1060" xr:uid="{00000000-0004-0000-0000-000023040000}"/>
    <hyperlink ref="F682" r:id="rId1061" xr:uid="{00000000-0004-0000-0000-000024040000}"/>
    <hyperlink ref="D683" r:id="rId1062" xr:uid="{00000000-0004-0000-0000-000025040000}"/>
    <hyperlink ref="F683" r:id="rId1063" xr:uid="{00000000-0004-0000-0000-000026040000}"/>
    <hyperlink ref="D684" r:id="rId1064" xr:uid="{00000000-0004-0000-0000-000027040000}"/>
    <hyperlink ref="F684" r:id="rId1065" xr:uid="{00000000-0004-0000-0000-000028040000}"/>
    <hyperlink ref="F685" r:id="rId1066" xr:uid="{00000000-0004-0000-0000-000029040000}"/>
    <hyperlink ref="D686" r:id="rId1067" xr:uid="{00000000-0004-0000-0000-00002A040000}"/>
    <hyperlink ref="D687" r:id="rId1068" xr:uid="{00000000-0004-0000-0000-00002B040000}"/>
    <hyperlink ref="D688" r:id="rId1069" xr:uid="{00000000-0004-0000-0000-00002C040000}"/>
    <hyperlink ref="D690" r:id="rId1070" xr:uid="{00000000-0004-0000-0000-00002D040000}"/>
    <hyperlink ref="D691" r:id="rId1071" xr:uid="{00000000-0004-0000-0000-00002E040000}"/>
    <hyperlink ref="D692" r:id="rId1072" xr:uid="{00000000-0004-0000-0000-00002F040000}"/>
    <hyperlink ref="D693" r:id="rId1073" xr:uid="{00000000-0004-0000-0000-000030040000}"/>
    <hyperlink ref="D694" r:id="rId1074" xr:uid="{00000000-0004-0000-0000-000031040000}"/>
    <hyperlink ref="D695" r:id="rId1075" xr:uid="{00000000-0004-0000-0000-000032040000}"/>
    <hyperlink ref="F695" r:id="rId1076" xr:uid="{00000000-0004-0000-0000-000033040000}"/>
    <hyperlink ref="D696" r:id="rId1077" xr:uid="{00000000-0004-0000-0000-000034040000}"/>
    <hyperlink ref="F698" r:id="rId1078" xr:uid="{00000000-0004-0000-0000-000035040000}"/>
    <hyperlink ref="D699" r:id="rId1079" xr:uid="{00000000-0004-0000-0000-000036040000}"/>
    <hyperlink ref="D701" r:id="rId1080" xr:uid="{00000000-0004-0000-0000-000037040000}"/>
    <hyperlink ref="D702" r:id="rId1081" xr:uid="{00000000-0004-0000-0000-000038040000}"/>
    <hyperlink ref="D703" r:id="rId1082" xr:uid="{00000000-0004-0000-0000-000039040000}"/>
    <hyperlink ref="D704" r:id="rId1083" xr:uid="{00000000-0004-0000-0000-00003A040000}"/>
    <hyperlink ref="F704" r:id="rId1084" xr:uid="{00000000-0004-0000-0000-00003B040000}"/>
    <hyperlink ref="D705" r:id="rId1085" xr:uid="{00000000-0004-0000-0000-00003C040000}"/>
    <hyperlink ref="D706" r:id="rId1086" xr:uid="{00000000-0004-0000-0000-00003D040000}"/>
    <hyperlink ref="D708" r:id="rId1087" xr:uid="{00000000-0004-0000-0000-00003E040000}"/>
    <hyperlink ref="D710" r:id="rId1088" xr:uid="{00000000-0004-0000-0000-00003F040000}"/>
    <hyperlink ref="D711" r:id="rId1089" xr:uid="{00000000-0004-0000-0000-000040040000}"/>
    <hyperlink ref="D713" r:id="rId1090" xr:uid="{00000000-0004-0000-0000-000041040000}"/>
    <hyperlink ref="D714" r:id="rId1091" xr:uid="{00000000-0004-0000-0000-000042040000}"/>
    <hyperlink ref="F714" r:id="rId1092" xr:uid="{00000000-0004-0000-0000-000043040000}"/>
    <hyperlink ref="D715" r:id="rId1093" xr:uid="{00000000-0004-0000-0000-000044040000}"/>
    <hyperlink ref="F715" r:id="rId1094" xr:uid="{00000000-0004-0000-0000-000045040000}"/>
    <hyperlink ref="D716" r:id="rId1095" xr:uid="{00000000-0004-0000-0000-000046040000}"/>
    <hyperlink ref="F716" r:id="rId1096" xr:uid="{00000000-0004-0000-0000-000047040000}"/>
    <hyperlink ref="D717" r:id="rId1097" xr:uid="{00000000-0004-0000-0000-000048040000}"/>
    <hyperlink ref="F717" r:id="rId1098" xr:uid="{00000000-0004-0000-0000-000049040000}"/>
    <hyperlink ref="D718" r:id="rId1099" xr:uid="{00000000-0004-0000-0000-00004A040000}"/>
    <hyperlink ref="F719" r:id="rId1100" xr:uid="{00000000-0004-0000-0000-00004B040000}"/>
    <hyperlink ref="F720" r:id="rId1101" xr:uid="{00000000-0004-0000-0000-00004C040000}"/>
    <hyperlink ref="D721" r:id="rId1102" xr:uid="{00000000-0004-0000-0000-00004D040000}"/>
    <hyperlink ref="D722" r:id="rId1103" xr:uid="{00000000-0004-0000-0000-00004E040000}"/>
    <hyperlink ref="D723" r:id="rId1104" xr:uid="{00000000-0004-0000-0000-00004F040000}"/>
    <hyperlink ref="D724" r:id="rId1105" xr:uid="{00000000-0004-0000-0000-000050040000}"/>
    <hyperlink ref="F726" r:id="rId1106" xr:uid="{00000000-0004-0000-0000-000051040000}"/>
    <hyperlink ref="D727" r:id="rId1107" xr:uid="{00000000-0004-0000-0000-000052040000}"/>
    <hyperlink ref="F727" r:id="rId1108" xr:uid="{00000000-0004-0000-0000-000053040000}"/>
    <hyperlink ref="D728" r:id="rId1109" xr:uid="{00000000-0004-0000-0000-000054040000}"/>
    <hyperlink ref="D729" r:id="rId1110" xr:uid="{00000000-0004-0000-0000-000055040000}"/>
    <hyperlink ref="F729" r:id="rId1111" xr:uid="{00000000-0004-0000-0000-000056040000}"/>
    <hyperlink ref="D730" r:id="rId1112" xr:uid="{00000000-0004-0000-0000-000057040000}"/>
    <hyperlink ref="D731" r:id="rId1113" xr:uid="{00000000-0004-0000-0000-000058040000}"/>
    <hyperlink ref="D732" r:id="rId1114" xr:uid="{00000000-0004-0000-0000-000059040000}"/>
    <hyperlink ref="D733" r:id="rId1115" xr:uid="{00000000-0004-0000-0000-00005A040000}"/>
    <hyperlink ref="D734" r:id="rId1116" xr:uid="{00000000-0004-0000-0000-00005B040000}"/>
    <hyperlink ref="D735" r:id="rId1117" xr:uid="{00000000-0004-0000-0000-00005C040000}"/>
    <hyperlink ref="D736" r:id="rId1118" xr:uid="{00000000-0004-0000-0000-00005D040000}"/>
    <hyperlink ref="D737" r:id="rId1119" xr:uid="{00000000-0004-0000-0000-00005E040000}"/>
    <hyperlink ref="F738" r:id="rId1120" xr:uid="{00000000-0004-0000-0000-00005F040000}"/>
    <hyperlink ref="D739" r:id="rId1121" xr:uid="{00000000-0004-0000-0000-000060040000}"/>
    <hyperlink ref="F739" r:id="rId1122" xr:uid="{00000000-0004-0000-0000-000061040000}"/>
    <hyperlink ref="F740" r:id="rId1123" xr:uid="{00000000-0004-0000-0000-000062040000}"/>
    <hyperlink ref="F741" r:id="rId1124" xr:uid="{00000000-0004-0000-0000-000063040000}"/>
    <hyperlink ref="D742" r:id="rId1125" xr:uid="{00000000-0004-0000-0000-000064040000}"/>
    <hyperlink ref="F744" r:id="rId1126" xr:uid="{00000000-0004-0000-0000-000065040000}"/>
    <hyperlink ref="D745" r:id="rId1127" xr:uid="{00000000-0004-0000-0000-000066040000}"/>
    <hyperlink ref="D746" r:id="rId1128" xr:uid="{00000000-0004-0000-0000-000067040000}"/>
    <hyperlink ref="D747" r:id="rId1129" xr:uid="{00000000-0004-0000-0000-000068040000}"/>
    <hyperlink ref="F748" r:id="rId1130" xr:uid="{00000000-0004-0000-0000-000069040000}"/>
    <hyperlink ref="D749" r:id="rId1131" xr:uid="{00000000-0004-0000-0000-00006A040000}"/>
    <hyperlink ref="D750" r:id="rId1132" xr:uid="{00000000-0004-0000-0000-00006B040000}"/>
    <hyperlink ref="F750" r:id="rId1133" xr:uid="{00000000-0004-0000-0000-00006C040000}"/>
    <hyperlink ref="D751" r:id="rId1134" xr:uid="{00000000-0004-0000-0000-00006D040000}"/>
    <hyperlink ref="F751" r:id="rId1135" xr:uid="{00000000-0004-0000-0000-00006E040000}"/>
    <hyperlink ref="D752" r:id="rId1136" xr:uid="{00000000-0004-0000-0000-00006F040000}"/>
    <hyperlink ref="D753" r:id="rId1137" xr:uid="{00000000-0004-0000-0000-000070040000}"/>
    <hyperlink ref="D754" r:id="rId1138" xr:uid="{00000000-0004-0000-0000-000071040000}"/>
    <hyperlink ref="F755" r:id="rId1139" xr:uid="{00000000-0004-0000-0000-000072040000}"/>
    <hyperlink ref="D756" r:id="rId1140" xr:uid="{00000000-0004-0000-0000-000073040000}"/>
    <hyperlink ref="F756" r:id="rId1141" xr:uid="{00000000-0004-0000-0000-000074040000}"/>
    <hyperlink ref="F757" r:id="rId1142" xr:uid="{00000000-0004-0000-0000-000075040000}"/>
    <hyperlink ref="D758" r:id="rId1143" xr:uid="{00000000-0004-0000-0000-000076040000}"/>
    <hyperlink ref="F758" r:id="rId1144" xr:uid="{00000000-0004-0000-0000-000077040000}"/>
    <hyperlink ref="D759" r:id="rId1145" xr:uid="{00000000-0004-0000-0000-000078040000}"/>
    <hyperlink ref="F759" r:id="rId1146" xr:uid="{00000000-0004-0000-0000-000079040000}"/>
    <hyperlink ref="D760" r:id="rId1147" xr:uid="{00000000-0004-0000-0000-00007A040000}"/>
    <hyperlink ref="F760" r:id="rId1148" xr:uid="{00000000-0004-0000-0000-00007B040000}"/>
    <hyperlink ref="D761" r:id="rId1149" xr:uid="{00000000-0004-0000-0000-00007C040000}"/>
    <hyperlink ref="F761" r:id="rId1150" xr:uid="{00000000-0004-0000-0000-00007D040000}"/>
    <hyperlink ref="D762" r:id="rId1151" xr:uid="{00000000-0004-0000-0000-00007E040000}"/>
    <hyperlink ref="F762" r:id="rId1152" xr:uid="{00000000-0004-0000-0000-00007F040000}"/>
    <hyperlink ref="D764" r:id="rId1153" xr:uid="{00000000-0004-0000-0000-000080040000}"/>
    <hyperlink ref="F764" r:id="rId1154" xr:uid="{00000000-0004-0000-0000-000081040000}"/>
    <hyperlink ref="F765" r:id="rId1155" xr:uid="{00000000-0004-0000-0000-000082040000}"/>
    <hyperlink ref="F766" r:id="rId1156" xr:uid="{00000000-0004-0000-0000-000083040000}"/>
    <hyperlink ref="D767" r:id="rId1157" xr:uid="{00000000-0004-0000-0000-000084040000}"/>
    <hyperlink ref="F768" r:id="rId1158" xr:uid="{00000000-0004-0000-0000-000085040000}"/>
    <hyperlink ref="F769" r:id="rId1159" xr:uid="{00000000-0004-0000-0000-000086040000}"/>
    <hyperlink ref="F770" r:id="rId1160" xr:uid="{00000000-0004-0000-0000-000087040000}"/>
    <hyperlink ref="D771" r:id="rId1161" xr:uid="{00000000-0004-0000-0000-000088040000}"/>
    <hyperlink ref="F771" r:id="rId1162" xr:uid="{00000000-0004-0000-0000-000089040000}"/>
    <hyperlink ref="D772" r:id="rId1163" xr:uid="{00000000-0004-0000-0000-00008A040000}"/>
    <hyperlink ref="D773" r:id="rId1164" xr:uid="{00000000-0004-0000-0000-00008B040000}"/>
    <hyperlink ref="G773" r:id="rId1165" xr:uid="{00000000-0004-0000-0000-00008C040000}"/>
    <hyperlink ref="D774" r:id="rId1166" xr:uid="{00000000-0004-0000-0000-00008D040000}"/>
    <hyperlink ref="F774" r:id="rId1167" xr:uid="{00000000-0004-0000-0000-00008E040000}"/>
    <hyperlink ref="G774" r:id="rId1168" xr:uid="{00000000-0004-0000-0000-00008F040000}"/>
    <hyperlink ref="F775" r:id="rId1169" xr:uid="{00000000-0004-0000-0000-000090040000}"/>
    <hyperlink ref="D776" r:id="rId1170" xr:uid="{00000000-0004-0000-0000-000091040000}"/>
    <hyperlink ref="E776" r:id="rId1171" xr:uid="{00000000-0004-0000-0000-000092040000}"/>
    <hyperlink ref="D777" r:id="rId1172" xr:uid="{00000000-0004-0000-0000-000093040000}"/>
    <hyperlink ref="D778" r:id="rId1173" xr:uid="{00000000-0004-0000-0000-000094040000}"/>
    <hyperlink ref="E778" r:id="rId1174" xr:uid="{00000000-0004-0000-0000-000095040000}"/>
    <hyperlink ref="D779" r:id="rId1175" xr:uid="{00000000-0004-0000-0000-000096040000}"/>
    <hyperlink ref="E779" r:id="rId1176" xr:uid="{00000000-0004-0000-0000-000097040000}"/>
    <hyperlink ref="F780" r:id="rId1177" xr:uid="{00000000-0004-0000-0000-000098040000}"/>
    <hyperlink ref="G780" r:id="rId1178" xr:uid="{00000000-0004-0000-0000-000099040000}"/>
    <hyperlink ref="F781" r:id="rId1179" xr:uid="{00000000-0004-0000-0000-00009A040000}"/>
    <hyperlink ref="G781" r:id="rId1180" xr:uid="{00000000-0004-0000-0000-00009B040000}"/>
    <hyperlink ref="F782" r:id="rId1181" xr:uid="{00000000-0004-0000-0000-00009C040000}"/>
    <hyperlink ref="G782" r:id="rId1182" xr:uid="{00000000-0004-0000-0000-00009D040000}"/>
    <hyperlink ref="D783" r:id="rId1183" xr:uid="{00000000-0004-0000-0000-00009E040000}"/>
    <hyperlink ref="E784" r:id="rId1184" xr:uid="{00000000-0004-0000-0000-00009F040000}"/>
    <hyperlink ref="D785" r:id="rId1185" xr:uid="{00000000-0004-0000-0000-0000A0040000}"/>
    <hyperlink ref="D786" r:id="rId1186" xr:uid="{00000000-0004-0000-0000-0000A1040000}"/>
    <hyperlink ref="F787" r:id="rId1187" xr:uid="{00000000-0004-0000-0000-0000A2040000}"/>
    <hyperlink ref="G787" r:id="rId1188" xr:uid="{00000000-0004-0000-0000-0000A3040000}"/>
    <hyperlink ref="F789" r:id="rId1189" xr:uid="{00000000-0004-0000-0000-0000A4040000}"/>
    <hyperlink ref="E790" r:id="rId1190" xr:uid="{00000000-0004-0000-0000-0000A5040000}"/>
    <hyperlink ref="D791" r:id="rId1191" xr:uid="{00000000-0004-0000-0000-0000A6040000}"/>
    <hyperlink ref="E791" r:id="rId1192" xr:uid="{00000000-0004-0000-0000-0000A7040000}"/>
    <hyperlink ref="E792" r:id="rId1193" xr:uid="{00000000-0004-0000-0000-0000A8040000}"/>
    <hyperlink ref="E793" r:id="rId1194" xr:uid="{00000000-0004-0000-0000-0000A9040000}"/>
    <hyperlink ref="F793" r:id="rId1195" xr:uid="{00000000-0004-0000-0000-0000AA040000}"/>
    <hyperlink ref="G793" r:id="rId1196" xr:uid="{00000000-0004-0000-0000-0000AB040000}"/>
    <hyperlink ref="F794" r:id="rId1197" xr:uid="{00000000-0004-0000-0000-0000AC040000}"/>
    <hyperlink ref="G794" r:id="rId1198" xr:uid="{00000000-0004-0000-0000-0000AD040000}"/>
    <hyperlink ref="F795" r:id="rId1199" xr:uid="{00000000-0004-0000-0000-0000AE040000}"/>
    <hyperlink ref="E796" r:id="rId1200" xr:uid="{00000000-0004-0000-0000-0000AF040000}"/>
    <hyperlink ref="F796" r:id="rId1201" xr:uid="{00000000-0004-0000-0000-0000B0040000}"/>
    <hyperlink ref="G796" r:id="rId1202" xr:uid="{00000000-0004-0000-0000-0000B1040000}"/>
    <hyperlink ref="E797" r:id="rId1203" xr:uid="{00000000-0004-0000-0000-0000B2040000}"/>
    <hyperlink ref="D798" r:id="rId1204" xr:uid="{00000000-0004-0000-0000-0000B3040000}"/>
    <hyperlink ref="E798" r:id="rId1205" xr:uid="{00000000-0004-0000-0000-0000B4040000}"/>
    <hyperlink ref="G798" r:id="rId1206" xr:uid="{00000000-0004-0000-0000-0000B5040000}"/>
    <hyperlink ref="F799" r:id="rId1207" xr:uid="{00000000-0004-0000-0000-0000B6040000}"/>
    <hyperlink ref="G799" r:id="rId1208" xr:uid="{00000000-0004-0000-0000-0000B7040000}"/>
    <hyperlink ref="F800" r:id="rId1209" xr:uid="{00000000-0004-0000-0000-0000B8040000}"/>
    <hyperlink ref="F801" r:id="rId1210" xr:uid="{00000000-0004-0000-0000-0000B9040000}"/>
    <hyperlink ref="G801" r:id="rId1211" xr:uid="{00000000-0004-0000-0000-0000BA040000}"/>
    <hyperlink ref="F802" r:id="rId1212" xr:uid="{00000000-0004-0000-0000-0000BB040000}"/>
    <hyperlink ref="D803" r:id="rId1213" xr:uid="{00000000-0004-0000-0000-0000BC040000}"/>
    <hyperlink ref="E803" r:id="rId1214" xr:uid="{00000000-0004-0000-0000-0000BD040000}"/>
    <hyperlink ref="F803" r:id="rId1215" xr:uid="{00000000-0004-0000-0000-0000BE040000}"/>
    <hyperlink ref="G803" r:id="rId1216" xr:uid="{00000000-0004-0000-0000-0000BF040000}"/>
    <hyperlink ref="F804" r:id="rId1217" xr:uid="{00000000-0004-0000-0000-0000C0040000}"/>
    <hyperlink ref="G804" r:id="rId1218" xr:uid="{00000000-0004-0000-0000-0000C1040000}"/>
    <hyperlink ref="G805" r:id="rId1219" xr:uid="{00000000-0004-0000-0000-0000C2040000}"/>
    <hyperlink ref="G806" r:id="rId1220" xr:uid="{00000000-0004-0000-0000-0000C3040000}"/>
    <hyperlink ref="F807" r:id="rId1221" xr:uid="{00000000-0004-0000-0000-0000C4040000}"/>
    <hyperlink ref="G808" r:id="rId1222" xr:uid="{00000000-0004-0000-0000-0000C5040000}"/>
    <hyperlink ref="D809" r:id="rId1223" xr:uid="{00000000-0004-0000-0000-0000C6040000}"/>
    <hyperlink ref="E809" r:id="rId1224" xr:uid="{00000000-0004-0000-0000-0000C7040000}"/>
    <hyperlink ref="F809" r:id="rId1225" xr:uid="{00000000-0004-0000-0000-0000C8040000}"/>
    <hyperlink ref="G809" r:id="rId1226" xr:uid="{00000000-0004-0000-0000-0000C9040000}"/>
    <hyperlink ref="D810" r:id="rId1227" xr:uid="{00000000-0004-0000-0000-0000CA040000}"/>
    <hyperlink ref="F810" r:id="rId1228" xr:uid="{00000000-0004-0000-0000-0000CB040000}"/>
    <hyperlink ref="G810" r:id="rId1229" xr:uid="{00000000-0004-0000-0000-0000CC040000}"/>
    <hyperlink ref="D811" r:id="rId1230" xr:uid="{00000000-0004-0000-0000-0000CD040000}"/>
    <hyperlink ref="E811" r:id="rId1231" xr:uid="{00000000-0004-0000-0000-0000CE040000}"/>
    <hyperlink ref="F811" r:id="rId1232" xr:uid="{00000000-0004-0000-0000-0000CF040000}"/>
    <hyperlink ref="G811" r:id="rId1233" xr:uid="{00000000-0004-0000-0000-0000D0040000}"/>
    <hyperlink ref="D812" r:id="rId1234" xr:uid="{00000000-0004-0000-0000-0000D1040000}"/>
    <hyperlink ref="E812" r:id="rId1235" xr:uid="{00000000-0004-0000-0000-0000D2040000}"/>
    <hyperlink ref="F812" r:id="rId1236" xr:uid="{00000000-0004-0000-0000-0000D3040000}"/>
    <hyperlink ref="G812" r:id="rId1237" xr:uid="{00000000-0004-0000-0000-0000D4040000}"/>
    <hyperlink ref="D813" r:id="rId1238" xr:uid="{00000000-0004-0000-0000-0000D5040000}"/>
    <hyperlink ref="F813" r:id="rId1239" xr:uid="{00000000-0004-0000-0000-0000D6040000}"/>
    <hyperlink ref="G813" r:id="rId1240" xr:uid="{00000000-0004-0000-0000-0000D7040000}"/>
    <hyperlink ref="F814" r:id="rId1241" xr:uid="{00000000-0004-0000-0000-0000D8040000}"/>
    <hyperlink ref="E815" r:id="rId1242" xr:uid="{00000000-0004-0000-0000-0000D9040000}"/>
    <hyperlink ref="D816" r:id="rId1243" xr:uid="{00000000-0004-0000-0000-0000DA040000}"/>
    <hyperlink ref="E816" r:id="rId1244" xr:uid="{00000000-0004-0000-0000-0000DB040000}"/>
    <hyperlink ref="F816" r:id="rId1245" xr:uid="{00000000-0004-0000-0000-0000DC040000}"/>
    <hyperlink ref="G816" r:id="rId1246" xr:uid="{00000000-0004-0000-0000-0000DD040000}"/>
    <hyperlink ref="D817" r:id="rId1247" xr:uid="{00000000-0004-0000-0000-0000DE040000}"/>
    <hyperlink ref="F817" r:id="rId1248" xr:uid="{00000000-0004-0000-0000-0000DF040000}"/>
    <hyperlink ref="G817" r:id="rId1249" xr:uid="{00000000-0004-0000-0000-0000E0040000}"/>
    <hyperlink ref="E818" r:id="rId1250" xr:uid="{00000000-0004-0000-0000-0000E1040000}"/>
    <hyperlink ref="F818" r:id="rId1251" xr:uid="{00000000-0004-0000-0000-0000E2040000}"/>
    <hyperlink ref="G818" r:id="rId1252" xr:uid="{00000000-0004-0000-0000-0000E3040000}"/>
    <hyperlink ref="E819" r:id="rId1253" xr:uid="{00000000-0004-0000-0000-0000E4040000}"/>
    <hyperlink ref="F819" r:id="rId1254" xr:uid="{00000000-0004-0000-0000-0000E5040000}"/>
    <hyperlink ref="G819" r:id="rId1255" xr:uid="{00000000-0004-0000-0000-0000E6040000}"/>
    <hyperlink ref="F820" r:id="rId1256" xr:uid="{00000000-0004-0000-0000-0000E7040000}"/>
    <hyperlink ref="G820" r:id="rId1257" xr:uid="{00000000-0004-0000-0000-0000E8040000}"/>
    <hyperlink ref="F821" r:id="rId1258" xr:uid="{00000000-0004-0000-0000-0000E9040000}"/>
    <hyperlink ref="G821" r:id="rId1259" xr:uid="{00000000-0004-0000-0000-0000EA040000}"/>
    <hyperlink ref="E822" r:id="rId1260" xr:uid="{00000000-0004-0000-0000-0000EB040000}"/>
    <hyperlink ref="F822" r:id="rId1261" xr:uid="{00000000-0004-0000-0000-0000EC040000}"/>
    <hyperlink ref="G822" r:id="rId1262" xr:uid="{00000000-0004-0000-0000-0000ED040000}"/>
    <hyperlink ref="E823" r:id="rId1263" location="overview" xr:uid="{00000000-0004-0000-0000-0000EE040000}"/>
    <hyperlink ref="F823" r:id="rId1264" xr:uid="{00000000-0004-0000-0000-0000EF040000}"/>
    <hyperlink ref="G823" r:id="rId1265" xr:uid="{00000000-0004-0000-0000-0000F0040000}"/>
    <hyperlink ref="E824" r:id="rId1266" xr:uid="{00000000-0004-0000-0000-0000F1040000}"/>
    <hyperlink ref="F824" r:id="rId1267" xr:uid="{00000000-0004-0000-0000-0000F2040000}"/>
    <hyperlink ref="G824" r:id="rId1268" xr:uid="{00000000-0004-0000-0000-0000F3040000}"/>
    <hyperlink ref="E825" r:id="rId1269" xr:uid="{00000000-0004-0000-0000-0000F4040000}"/>
    <hyperlink ref="F825" r:id="rId1270" xr:uid="{00000000-0004-0000-0000-0000F5040000}"/>
    <hyperlink ref="G825" r:id="rId1271" xr:uid="{00000000-0004-0000-0000-0000F6040000}"/>
    <hyperlink ref="D826" r:id="rId1272" xr:uid="{00000000-0004-0000-0000-0000F7040000}"/>
    <hyperlink ref="E826" r:id="rId1273" xr:uid="{00000000-0004-0000-0000-0000F8040000}"/>
    <hyperlink ref="F826" r:id="rId1274" xr:uid="{00000000-0004-0000-0000-0000F9040000}"/>
    <hyperlink ref="G826" r:id="rId1275" xr:uid="{00000000-0004-0000-0000-0000FA040000}"/>
    <hyperlink ref="E827" r:id="rId1276" xr:uid="{00000000-0004-0000-0000-0000FB040000}"/>
    <hyperlink ref="F827" r:id="rId1277" xr:uid="{00000000-0004-0000-0000-0000FC040000}"/>
    <hyperlink ref="G827" r:id="rId1278" xr:uid="{00000000-0004-0000-0000-0000FD040000}"/>
    <hyperlink ref="D828" r:id="rId1279" xr:uid="{00000000-0004-0000-0000-0000FE040000}"/>
    <hyperlink ref="E828" r:id="rId1280" xr:uid="{00000000-0004-0000-0000-0000FF040000}"/>
    <hyperlink ref="F828" r:id="rId1281" xr:uid="{00000000-0004-0000-0000-000000050000}"/>
    <hyperlink ref="G828" r:id="rId1282" xr:uid="{00000000-0004-0000-0000-000001050000}"/>
    <hyperlink ref="D829" r:id="rId1283" xr:uid="{00000000-0004-0000-0000-000002050000}"/>
    <hyperlink ref="E829" r:id="rId1284" xr:uid="{00000000-0004-0000-0000-000003050000}"/>
    <hyperlink ref="F829" r:id="rId1285" xr:uid="{00000000-0004-0000-0000-000004050000}"/>
    <hyperlink ref="G829" r:id="rId1286" xr:uid="{00000000-0004-0000-0000-000005050000}"/>
    <hyperlink ref="E830" r:id="rId1287" xr:uid="{00000000-0004-0000-0000-000006050000}"/>
    <hyperlink ref="G831" r:id="rId1288" xr:uid="{00000000-0004-0000-0000-000007050000}"/>
    <hyperlink ref="E832" r:id="rId1289" xr:uid="{00000000-0004-0000-0000-000008050000}"/>
    <hyperlink ref="F832" r:id="rId1290" xr:uid="{00000000-0004-0000-0000-000009050000}"/>
    <hyperlink ref="G832" r:id="rId1291" xr:uid="{00000000-0004-0000-0000-00000A050000}"/>
    <hyperlink ref="E833" r:id="rId1292" xr:uid="{00000000-0004-0000-0000-00000B050000}"/>
    <hyperlink ref="G833" r:id="rId1293" xr:uid="{00000000-0004-0000-0000-00000C050000}"/>
    <hyperlink ref="D834" r:id="rId1294" xr:uid="{00000000-0004-0000-0000-00000D050000}"/>
    <hyperlink ref="E834" r:id="rId1295" xr:uid="{00000000-0004-0000-0000-00000E050000}"/>
    <hyperlink ref="F835" r:id="rId1296" xr:uid="{00000000-0004-0000-0000-00000F050000}"/>
    <hyperlink ref="G836" r:id="rId1297" xr:uid="{00000000-0004-0000-0000-000010050000}"/>
    <hyperlink ref="D837" r:id="rId1298" xr:uid="{00000000-0004-0000-0000-000011050000}"/>
    <hyperlink ref="E837" r:id="rId1299" xr:uid="{00000000-0004-0000-0000-000012050000}"/>
    <hyperlink ref="D838" r:id="rId1300" xr:uid="{00000000-0004-0000-0000-000013050000}"/>
    <hyperlink ref="F838" r:id="rId1301" xr:uid="{00000000-0004-0000-0000-000014050000}"/>
    <hyperlink ref="E839" r:id="rId1302" xr:uid="{00000000-0004-0000-0000-000015050000}"/>
    <hyperlink ref="D840" r:id="rId1303" xr:uid="{00000000-0004-0000-0000-000016050000}"/>
    <hyperlink ref="E840" r:id="rId1304" xr:uid="{00000000-0004-0000-0000-000017050000}"/>
    <hyperlink ref="D841" r:id="rId1305" xr:uid="{00000000-0004-0000-0000-000018050000}"/>
    <hyperlink ref="E841" r:id="rId1306" location="overview" xr:uid="{00000000-0004-0000-0000-000019050000}"/>
    <hyperlink ref="F841" r:id="rId1307" xr:uid="{00000000-0004-0000-0000-00001A050000}"/>
    <hyperlink ref="G841" r:id="rId1308" xr:uid="{00000000-0004-0000-0000-00001B050000}"/>
    <hyperlink ref="D842" r:id="rId1309" xr:uid="{00000000-0004-0000-0000-00001C050000}"/>
    <hyperlink ref="E842" r:id="rId1310" xr:uid="{00000000-0004-0000-0000-00001D050000}"/>
    <hyperlink ref="D843" r:id="rId1311" xr:uid="{00000000-0004-0000-0000-00001E050000}"/>
    <hyperlink ref="E843" r:id="rId1312" xr:uid="{00000000-0004-0000-0000-00001F050000}"/>
    <hyperlink ref="F843" r:id="rId1313" xr:uid="{00000000-0004-0000-0000-000020050000}"/>
    <hyperlink ref="G843" r:id="rId1314" xr:uid="{00000000-0004-0000-0000-000021050000}"/>
    <hyperlink ref="D844" r:id="rId1315" xr:uid="{00000000-0004-0000-0000-000022050000}"/>
    <hyperlink ref="E844" r:id="rId1316" xr:uid="{00000000-0004-0000-0000-000023050000}"/>
    <hyperlink ref="F844" r:id="rId1317" xr:uid="{00000000-0004-0000-0000-000024050000}"/>
    <hyperlink ref="G844" r:id="rId1318" xr:uid="{00000000-0004-0000-0000-000025050000}"/>
    <hyperlink ref="D845" r:id="rId1319" xr:uid="{00000000-0004-0000-0000-000026050000}"/>
    <hyperlink ref="F845" r:id="rId1320" xr:uid="{00000000-0004-0000-0000-000027050000}"/>
    <hyperlink ref="G845" r:id="rId1321" xr:uid="{00000000-0004-0000-0000-000028050000}"/>
    <hyperlink ref="D846" r:id="rId1322" xr:uid="{00000000-0004-0000-0000-000029050000}"/>
    <hyperlink ref="E846" r:id="rId1323" xr:uid="{00000000-0004-0000-0000-00002A050000}"/>
    <hyperlink ref="F846" r:id="rId1324" xr:uid="{00000000-0004-0000-0000-00002B050000}"/>
    <hyperlink ref="G846" r:id="rId1325" xr:uid="{00000000-0004-0000-0000-00002C050000}"/>
    <hyperlink ref="D847" r:id="rId1326" xr:uid="{00000000-0004-0000-0000-00002D050000}"/>
    <hyperlink ref="E847" r:id="rId1327" xr:uid="{00000000-0004-0000-0000-00002E050000}"/>
    <hyperlink ref="F847" r:id="rId1328" xr:uid="{00000000-0004-0000-0000-00002F050000}"/>
    <hyperlink ref="G847" r:id="rId1329" xr:uid="{00000000-0004-0000-0000-000030050000}"/>
    <hyperlink ref="D848" r:id="rId1330" xr:uid="{00000000-0004-0000-0000-000031050000}"/>
    <hyperlink ref="E848" r:id="rId1331" xr:uid="{00000000-0004-0000-0000-000032050000}"/>
    <hyperlink ref="F848" r:id="rId1332" xr:uid="{00000000-0004-0000-0000-000033050000}"/>
    <hyperlink ref="G848" r:id="rId1333" xr:uid="{00000000-0004-0000-0000-000034050000}"/>
    <hyperlink ref="D849" r:id="rId1334" xr:uid="{00000000-0004-0000-0000-000035050000}"/>
    <hyperlink ref="E849" r:id="rId1335" xr:uid="{00000000-0004-0000-0000-000036050000}"/>
    <hyperlink ref="F849" r:id="rId1336" xr:uid="{00000000-0004-0000-0000-000037050000}"/>
    <hyperlink ref="G849" r:id="rId1337" xr:uid="{00000000-0004-0000-0000-000038050000}"/>
    <hyperlink ref="D850" r:id="rId1338" xr:uid="{00000000-0004-0000-0000-000039050000}"/>
    <hyperlink ref="E850" r:id="rId1339" xr:uid="{00000000-0004-0000-0000-00003A050000}"/>
    <hyperlink ref="F850" r:id="rId1340" xr:uid="{00000000-0004-0000-0000-00003B050000}"/>
    <hyperlink ref="G850" r:id="rId1341" xr:uid="{00000000-0004-0000-0000-00003C050000}"/>
    <hyperlink ref="D851" r:id="rId1342" xr:uid="{00000000-0004-0000-0000-00003D050000}"/>
    <hyperlink ref="F851" r:id="rId1343" xr:uid="{00000000-0004-0000-0000-00003E050000}"/>
    <hyperlink ref="G851" r:id="rId1344" xr:uid="{00000000-0004-0000-0000-00003F050000}"/>
    <hyperlink ref="D852" r:id="rId1345" xr:uid="{00000000-0004-0000-0000-000040050000}"/>
    <hyperlink ref="E852" r:id="rId1346" xr:uid="{00000000-0004-0000-0000-000041050000}"/>
    <hyperlink ref="F852" r:id="rId1347" xr:uid="{00000000-0004-0000-0000-000042050000}"/>
    <hyperlink ref="G852" r:id="rId1348" xr:uid="{00000000-0004-0000-0000-000043050000}"/>
    <hyperlink ref="D853" r:id="rId1349" xr:uid="{00000000-0004-0000-0000-000044050000}"/>
    <hyperlink ref="F853" r:id="rId1350" xr:uid="{00000000-0004-0000-0000-000045050000}"/>
    <hyperlink ref="G853" r:id="rId1351" xr:uid="{00000000-0004-0000-0000-000046050000}"/>
    <hyperlink ref="F854" r:id="rId1352" xr:uid="{00000000-0004-0000-0000-000047050000}"/>
    <hyperlink ref="G854" r:id="rId1353" xr:uid="{00000000-0004-0000-0000-000048050000}"/>
    <hyperlink ref="G855" r:id="rId1354" xr:uid="{00000000-0004-0000-0000-000049050000}"/>
    <hyperlink ref="F856" r:id="rId1355" xr:uid="{00000000-0004-0000-0000-00004A050000}"/>
    <hyperlink ref="G856" r:id="rId1356" xr:uid="{00000000-0004-0000-0000-00004B050000}"/>
    <hyperlink ref="D857" r:id="rId1357" xr:uid="{00000000-0004-0000-0000-00004C050000}"/>
    <hyperlink ref="F857" r:id="rId1358" xr:uid="{00000000-0004-0000-0000-00004D050000}"/>
    <hyperlink ref="G857" r:id="rId1359" xr:uid="{00000000-0004-0000-0000-00004E050000}"/>
    <hyperlink ref="F858" r:id="rId1360" xr:uid="{00000000-0004-0000-0000-00004F050000}"/>
    <hyperlink ref="G858" r:id="rId1361" xr:uid="{00000000-0004-0000-0000-000050050000}"/>
    <hyperlink ref="H858" r:id="rId1362" xr:uid="{00000000-0004-0000-0000-000051050000}"/>
    <hyperlink ref="E859" r:id="rId1363" xr:uid="{00000000-0004-0000-0000-000052050000}"/>
    <hyperlink ref="F859" r:id="rId1364" xr:uid="{00000000-0004-0000-0000-000053050000}"/>
    <hyperlink ref="D860" r:id="rId1365" xr:uid="{00000000-0004-0000-0000-000054050000}"/>
    <hyperlink ref="F860" r:id="rId1366" xr:uid="{00000000-0004-0000-0000-000055050000}"/>
    <hyperlink ref="D861" r:id="rId1367" xr:uid="{00000000-0004-0000-0000-000056050000}"/>
    <hyperlink ref="E861" r:id="rId1368" xr:uid="{00000000-0004-0000-0000-000057050000}"/>
    <hyperlink ref="F861" r:id="rId1369" xr:uid="{00000000-0004-0000-0000-000058050000}"/>
    <hyperlink ref="G861" r:id="rId1370" xr:uid="{00000000-0004-0000-0000-000059050000}"/>
    <hyperlink ref="D862" r:id="rId1371" xr:uid="{00000000-0004-0000-0000-00005A050000}"/>
    <hyperlink ref="F862" r:id="rId1372" xr:uid="{00000000-0004-0000-0000-00005B050000}"/>
    <hyperlink ref="E863" r:id="rId1373" xr:uid="{00000000-0004-0000-0000-00005C050000}"/>
    <hyperlink ref="D864" r:id="rId1374" xr:uid="{00000000-0004-0000-0000-00005D050000}"/>
    <hyperlink ref="E864" r:id="rId1375" xr:uid="{00000000-0004-0000-0000-00005E050000}"/>
    <hyperlink ref="E865" r:id="rId1376" xr:uid="{00000000-0004-0000-0000-00005F050000}"/>
    <hyperlink ref="D866" r:id="rId1377" xr:uid="{00000000-0004-0000-0000-000060050000}"/>
    <hyperlink ref="E866" r:id="rId1378" xr:uid="{00000000-0004-0000-0000-000061050000}"/>
    <hyperlink ref="D867" r:id="rId1379" xr:uid="{00000000-0004-0000-0000-000062050000}"/>
    <hyperlink ref="E867" r:id="rId1380" xr:uid="{00000000-0004-0000-0000-000063050000}"/>
    <hyperlink ref="D868" r:id="rId1381" xr:uid="{00000000-0004-0000-0000-000064050000}"/>
    <hyperlink ref="E868" r:id="rId1382" xr:uid="{00000000-0004-0000-0000-000065050000}"/>
    <hyperlink ref="D869" r:id="rId1383" xr:uid="{00000000-0004-0000-0000-000066050000}"/>
    <hyperlink ref="E869" r:id="rId1384" xr:uid="{00000000-0004-0000-0000-000067050000}"/>
    <hyperlink ref="D870" r:id="rId1385" xr:uid="{00000000-0004-0000-0000-000068050000}"/>
    <hyperlink ref="E870" r:id="rId1386" xr:uid="{00000000-0004-0000-0000-000069050000}"/>
    <hyperlink ref="D871" r:id="rId1387" xr:uid="{00000000-0004-0000-0000-00006A050000}"/>
    <hyperlink ref="E871" r:id="rId1388" xr:uid="{00000000-0004-0000-0000-00006B050000}"/>
    <hyperlink ref="D872" r:id="rId1389" xr:uid="{00000000-0004-0000-0000-00006C050000}"/>
    <hyperlink ref="E872" r:id="rId1390" xr:uid="{00000000-0004-0000-0000-00006D050000}"/>
    <hyperlink ref="D873" r:id="rId1391" xr:uid="{00000000-0004-0000-0000-00006E050000}"/>
    <hyperlink ref="E873" r:id="rId1392" xr:uid="{00000000-0004-0000-0000-00006F050000}"/>
    <hyperlink ref="D874" r:id="rId1393" xr:uid="{00000000-0004-0000-0000-000070050000}"/>
    <hyperlink ref="E874" r:id="rId1394" xr:uid="{00000000-0004-0000-0000-000071050000}"/>
    <hyperlink ref="D875" r:id="rId1395" xr:uid="{00000000-0004-0000-0000-000072050000}"/>
    <hyperlink ref="E875" r:id="rId1396" xr:uid="{00000000-0004-0000-0000-000073050000}"/>
    <hyperlink ref="D876" r:id="rId1397" xr:uid="{00000000-0004-0000-0000-000074050000}"/>
    <hyperlink ref="E876" r:id="rId1398" xr:uid="{00000000-0004-0000-0000-000075050000}"/>
    <hyperlink ref="D877" r:id="rId1399" xr:uid="{00000000-0004-0000-0000-000076050000}"/>
    <hyperlink ref="E877" r:id="rId1400" xr:uid="{00000000-0004-0000-0000-000077050000}"/>
    <hyperlink ref="D878" r:id="rId1401" xr:uid="{00000000-0004-0000-0000-000078050000}"/>
    <hyperlink ref="E878" r:id="rId1402" xr:uid="{00000000-0004-0000-0000-000079050000}"/>
    <hyperlink ref="D879" r:id="rId1403" xr:uid="{00000000-0004-0000-0000-00007A050000}"/>
    <hyperlink ref="E879" r:id="rId1404" xr:uid="{00000000-0004-0000-0000-00007B050000}"/>
    <hyperlink ref="E880" r:id="rId1405" xr:uid="{00000000-0004-0000-0000-00007C050000}"/>
    <hyperlink ref="D881" r:id="rId1406" xr:uid="{00000000-0004-0000-0000-00007D050000}"/>
    <hyperlink ref="E881" r:id="rId1407" xr:uid="{00000000-0004-0000-0000-00007E050000}"/>
    <hyperlink ref="E882" r:id="rId1408" xr:uid="{00000000-0004-0000-0000-00007F050000}"/>
    <hyperlink ref="D883" r:id="rId1409" xr:uid="{00000000-0004-0000-0000-000080050000}"/>
    <hyperlink ref="E883" r:id="rId1410" xr:uid="{00000000-0004-0000-0000-000081050000}"/>
    <hyperlink ref="E884" r:id="rId1411" xr:uid="{00000000-0004-0000-0000-000082050000}"/>
    <hyperlink ref="D885" r:id="rId1412" xr:uid="{00000000-0004-0000-0000-000083050000}"/>
    <hyperlink ref="E885" r:id="rId1413" xr:uid="{00000000-0004-0000-0000-000084050000}"/>
    <hyperlink ref="D886" r:id="rId1414" xr:uid="{00000000-0004-0000-0000-000085050000}"/>
    <hyperlink ref="E886" r:id="rId1415" xr:uid="{00000000-0004-0000-0000-000086050000}"/>
    <hyperlink ref="G887" r:id="rId1416" xr:uid="{00000000-0004-0000-0000-000087050000}"/>
    <hyperlink ref="F888" r:id="rId1417" xr:uid="{00000000-0004-0000-0000-000088050000}"/>
    <hyperlink ref="F889" r:id="rId1418" xr:uid="{00000000-0004-0000-0000-000089050000}"/>
    <hyperlink ref="F890" r:id="rId1419" xr:uid="{00000000-0004-0000-0000-00008A050000}"/>
    <hyperlink ref="G890" r:id="rId1420" xr:uid="{00000000-0004-0000-0000-00008B050000}"/>
    <hyperlink ref="F891" r:id="rId1421" xr:uid="{00000000-0004-0000-0000-00008C050000}"/>
    <hyperlink ref="F892" r:id="rId1422" xr:uid="{00000000-0004-0000-0000-00008D050000}"/>
    <hyperlink ref="G892" r:id="rId1423" xr:uid="{00000000-0004-0000-0000-00008E050000}"/>
    <hyperlink ref="D893" r:id="rId1424" xr:uid="{00000000-0004-0000-0000-00008F050000}"/>
    <hyperlink ref="F893" r:id="rId1425" xr:uid="{00000000-0004-0000-0000-000090050000}"/>
    <hyperlink ref="F894" r:id="rId1426" xr:uid="{00000000-0004-0000-0000-000091050000}"/>
    <hyperlink ref="G894" r:id="rId1427" xr:uid="{00000000-0004-0000-0000-000092050000}"/>
    <hyperlink ref="E895" r:id="rId1428" xr:uid="{00000000-0004-0000-0000-000093050000}"/>
    <hyperlink ref="D896" r:id="rId1429" xr:uid="{00000000-0004-0000-0000-000094050000}"/>
    <hyperlink ref="E896" r:id="rId1430" xr:uid="{00000000-0004-0000-0000-000095050000}"/>
    <hyperlink ref="F896" r:id="rId1431" xr:uid="{00000000-0004-0000-0000-000096050000}"/>
    <hyperlink ref="G896" r:id="rId1432" xr:uid="{00000000-0004-0000-0000-000097050000}"/>
    <hyperlink ref="F897" r:id="rId1433" xr:uid="{00000000-0004-0000-0000-000098050000}"/>
    <hyperlink ref="G897" r:id="rId1434" xr:uid="{00000000-0004-0000-0000-000099050000}"/>
    <hyperlink ref="D898" r:id="rId1435" xr:uid="{00000000-0004-0000-0000-00009A050000}"/>
    <hyperlink ref="E898" r:id="rId1436" xr:uid="{00000000-0004-0000-0000-00009B050000}"/>
    <hyperlink ref="G898" r:id="rId1437" xr:uid="{00000000-0004-0000-0000-00009C050000}"/>
    <hyperlink ref="F899" r:id="rId1438" xr:uid="{00000000-0004-0000-0000-00009D050000}"/>
    <hyperlink ref="D900" r:id="rId1439" xr:uid="{00000000-0004-0000-0000-00009E050000}"/>
    <hyperlink ref="E900" r:id="rId1440" xr:uid="{00000000-0004-0000-0000-00009F050000}"/>
    <hyperlink ref="E901" r:id="rId1441" xr:uid="{00000000-0004-0000-0000-0000A0050000}"/>
    <hyperlink ref="F901" r:id="rId1442" xr:uid="{00000000-0004-0000-0000-0000A1050000}"/>
    <hyperlink ref="D902" r:id="rId1443" xr:uid="{00000000-0004-0000-0000-0000A2050000}"/>
    <hyperlink ref="E902" r:id="rId1444" xr:uid="{00000000-0004-0000-0000-0000A3050000}"/>
    <hyperlink ref="E903" r:id="rId1445" xr:uid="{00000000-0004-0000-0000-0000A4050000}"/>
    <hyperlink ref="F903" r:id="rId1446" xr:uid="{00000000-0004-0000-0000-0000A5050000}"/>
    <hyperlink ref="G903" r:id="rId1447" xr:uid="{00000000-0004-0000-0000-0000A6050000}"/>
    <hyperlink ref="E904" r:id="rId1448" xr:uid="{00000000-0004-0000-0000-0000A7050000}"/>
    <hyperlink ref="F904" r:id="rId1449" xr:uid="{00000000-0004-0000-0000-0000A8050000}"/>
    <hyperlink ref="G904" r:id="rId1450" xr:uid="{00000000-0004-0000-0000-0000A9050000}"/>
    <hyperlink ref="D905" r:id="rId1451" xr:uid="{00000000-0004-0000-0000-0000AA050000}"/>
    <hyperlink ref="F905" r:id="rId1452" xr:uid="{00000000-0004-0000-0000-0000AB050000}"/>
    <hyperlink ref="D906" r:id="rId1453" xr:uid="{00000000-0004-0000-0000-0000AC050000}"/>
    <hyperlink ref="E906" r:id="rId1454" xr:uid="{00000000-0004-0000-0000-0000AD050000}"/>
    <hyperlink ref="E907" r:id="rId1455" xr:uid="{00000000-0004-0000-0000-0000AE050000}"/>
    <hyperlink ref="F907" r:id="rId1456" xr:uid="{00000000-0004-0000-0000-0000AF050000}"/>
    <hyperlink ref="D908" r:id="rId1457" xr:uid="{00000000-0004-0000-0000-0000B0050000}"/>
    <hyperlink ref="E908" r:id="rId1458" xr:uid="{00000000-0004-0000-0000-0000B1050000}"/>
    <hyperlink ref="F908" r:id="rId1459" xr:uid="{00000000-0004-0000-0000-0000B2050000}"/>
    <hyperlink ref="E909" r:id="rId1460" xr:uid="{00000000-0004-0000-0000-0000B3050000}"/>
    <hyperlink ref="F909" r:id="rId1461" xr:uid="{00000000-0004-0000-0000-0000B4050000}"/>
    <hyperlink ref="F910" r:id="rId1462" xr:uid="{00000000-0004-0000-0000-0000B5050000}"/>
    <hyperlink ref="G910" r:id="rId1463" xr:uid="{00000000-0004-0000-0000-0000B6050000}"/>
    <hyperlink ref="F911" r:id="rId1464" xr:uid="{00000000-0004-0000-0000-0000B7050000}"/>
    <hyperlink ref="F912" r:id="rId1465" xr:uid="{00000000-0004-0000-0000-0000B8050000}"/>
    <hyperlink ref="D913" r:id="rId1466" xr:uid="{00000000-0004-0000-0000-0000B9050000}"/>
    <hyperlink ref="F913" r:id="rId1467" xr:uid="{00000000-0004-0000-0000-0000BA050000}"/>
    <hyperlink ref="G913" r:id="rId1468" xr:uid="{00000000-0004-0000-0000-0000BB050000}"/>
    <hyperlink ref="F914" r:id="rId1469" xr:uid="{00000000-0004-0000-0000-0000BC050000}"/>
    <hyperlink ref="G914" r:id="rId1470" xr:uid="{00000000-0004-0000-0000-0000BD050000}"/>
    <hyperlink ref="F915" r:id="rId1471" xr:uid="{00000000-0004-0000-0000-0000BE050000}"/>
    <hyperlink ref="F916" r:id="rId1472" xr:uid="{00000000-0004-0000-0000-0000BF050000}"/>
    <hyperlink ref="G917" r:id="rId1473" xr:uid="{00000000-0004-0000-0000-0000C0050000}"/>
    <hyperlink ref="F918" r:id="rId1474" xr:uid="{00000000-0004-0000-0000-0000C1050000}"/>
    <hyperlink ref="G919" r:id="rId1475" xr:uid="{00000000-0004-0000-0000-0000C2050000}"/>
    <hyperlink ref="F920" r:id="rId1476" xr:uid="{00000000-0004-0000-0000-0000C3050000}"/>
    <hyperlink ref="G920" r:id="rId1477" xr:uid="{00000000-0004-0000-0000-0000C4050000}"/>
    <hyperlink ref="F921" r:id="rId1478" xr:uid="{00000000-0004-0000-0000-0000C5050000}"/>
    <hyperlink ref="G921" r:id="rId1479" xr:uid="{00000000-0004-0000-0000-0000C6050000}"/>
    <hyperlink ref="F922" r:id="rId1480" xr:uid="{00000000-0004-0000-0000-0000C7050000}"/>
    <hyperlink ref="G922" r:id="rId1481" xr:uid="{00000000-0004-0000-0000-0000C8050000}"/>
    <hyperlink ref="F923" r:id="rId1482" xr:uid="{00000000-0004-0000-0000-0000C9050000}"/>
    <hyperlink ref="G923" r:id="rId1483" xr:uid="{00000000-0004-0000-0000-0000CA050000}"/>
    <hyperlink ref="F924" r:id="rId1484" xr:uid="{00000000-0004-0000-0000-0000CB050000}"/>
    <hyperlink ref="G924" r:id="rId1485" xr:uid="{00000000-0004-0000-0000-0000CC050000}"/>
    <hyperlink ref="F925" r:id="rId1486" xr:uid="{00000000-0004-0000-0000-0000CD050000}"/>
    <hyperlink ref="G925" r:id="rId1487" xr:uid="{00000000-0004-0000-0000-0000CE050000}"/>
    <hyperlink ref="F926" r:id="rId1488" xr:uid="{00000000-0004-0000-0000-0000CF050000}"/>
    <hyperlink ref="G926" r:id="rId1489" xr:uid="{00000000-0004-0000-0000-0000D0050000}"/>
    <hyperlink ref="F927" r:id="rId1490" xr:uid="{00000000-0004-0000-0000-0000D1050000}"/>
    <hyperlink ref="G927" r:id="rId1491" xr:uid="{00000000-0004-0000-0000-0000D2050000}"/>
    <hyperlink ref="F928" r:id="rId1492" xr:uid="{00000000-0004-0000-0000-0000D3050000}"/>
    <hyperlink ref="G928" r:id="rId1493" xr:uid="{00000000-0004-0000-0000-0000D4050000}"/>
    <hyperlink ref="F929" r:id="rId1494" xr:uid="{00000000-0004-0000-0000-0000D5050000}"/>
    <hyperlink ref="G929" r:id="rId1495" xr:uid="{00000000-0004-0000-0000-0000D6050000}"/>
    <hyperlink ref="F930" r:id="rId1496" xr:uid="{00000000-0004-0000-0000-0000D7050000}"/>
    <hyperlink ref="G930" r:id="rId1497" xr:uid="{00000000-0004-0000-0000-0000D8050000}"/>
    <hyperlink ref="F931" r:id="rId1498" xr:uid="{00000000-0004-0000-0000-0000D9050000}"/>
    <hyperlink ref="G931" r:id="rId1499" xr:uid="{00000000-0004-0000-0000-0000DA050000}"/>
    <hyperlink ref="F932" r:id="rId1500" xr:uid="{00000000-0004-0000-0000-0000DB050000}"/>
    <hyperlink ref="G932" r:id="rId1501" xr:uid="{00000000-0004-0000-0000-0000DC050000}"/>
    <hyperlink ref="F933" r:id="rId1502" xr:uid="{00000000-0004-0000-0000-0000DD050000}"/>
    <hyperlink ref="G933" r:id="rId1503" xr:uid="{00000000-0004-0000-0000-0000DE050000}"/>
    <hyperlink ref="F934" r:id="rId1504" xr:uid="{00000000-0004-0000-0000-0000DF050000}"/>
    <hyperlink ref="G934" r:id="rId1505" xr:uid="{00000000-0004-0000-0000-0000E0050000}"/>
    <hyperlink ref="F935" r:id="rId1506" xr:uid="{00000000-0004-0000-0000-0000E1050000}"/>
    <hyperlink ref="G935" r:id="rId1507" xr:uid="{00000000-0004-0000-0000-0000E2050000}"/>
    <hyperlink ref="F936" r:id="rId1508" xr:uid="{00000000-0004-0000-0000-0000E3050000}"/>
    <hyperlink ref="G936" r:id="rId1509" xr:uid="{00000000-0004-0000-0000-0000E4050000}"/>
    <hyperlink ref="F937" r:id="rId1510" xr:uid="{00000000-0004-0000-0000-0000E5050000}"/>
    <hyperlink ref="G937" r:id="rId1511" xr:uid="{00000000-0004-0000-0000-0000E6050000}"/>
    <hyperlink ref="F938" r:id="rId1512" xr:uid="{00000000-0004-0000-0000-0000E7050000}"/>
    <hyperlink ref="G938" r:id="rId1513" xr:uid="{00000000-0004-0000-0000-0000E8050000}"/>
    <hyperlink ref="F939" r:id="rId1514" xr:uid="{00000000-0004-0000-0000-0000E9050000}"/>
    <hyperlink ref="G939" r:id="rId1515" xr:uid="{00000000-0004-0000-0000-0000EA050000}"/>
    <hyperlink ref="F940" r:id="rId1516" xr:uid="{00000000-0004-0000-0000-0000EB050000}"/>
    <hyperlink ref="G940" r:id="rId1517" xr:uid="{00000000-0004-0000-0000-0000EC050000}"/>
    <hyperlink ref="F941" r:id="rId1518" xr:uid="{00000000-0004-0000-0000-0000ED050000}"/>
    <hyperlink ref="G941" r:id="rId1519" xr:uid="{00000000-0004-0000-0000-0000EE050000}"/>
    <hyperlink ref="F942" r:id="rId1520" xr:uid="{00000000-0004-0000-0000-0000EF050000}"/>
    <hyperlink ref="G942" r:id="rId1521" xr:uid="{00000000-0004-0000-0000-0000F0050000}"/>
    <hyperlink ref="F943" r:id="rId1522" xr:uid="{00000000-0004-0000-0000-0000F1050000}"/>
    <hyperlink ref="G943" r:id="rId1523" xr:uid="{00000000-0004-0000-0000-0000F2050000}"/>
    <hyperlink ref="F944" r:id="rId1524" xr:uid="{00000000-0004-0000-0000-0000F3050000}"/>
    <hyperlink ref="G944" r:id="rId1525" xr:uid="{00000000-0004-0000-0000-0000F4050000}"/>
    <hyperlink ref="F945" r:id="rId1526" xr:uid="{00000000-0004-0000-0000-0000F5050000}"/>
    <hyperlink ref="G945" r:id="rId1527" xr:uid="{00000000-0004-0000-0000-0000F6050000}"/>
    <hyperlink ref="F946" r:id="rId1528" xr:uid="{00000000-0004-0000-0000-0000F7050000}"/>
    <hyperlink ref="G946" r:id="rId1529" xr:uid="{00000000-0004-0000-0000-0000F8050000}"/>
    <hyperlink ref="E947" r:id="rId1530" xr:uid="{00000000-0004-0000-0000-0000F9050000}"/>
    <hyperlink ref="F947" r:id="rId1531" xr:uid="{00000000-0004-0000-0000-0000FA050000}"/>
    <hyperlink ref="G947" r:id="rId1532" xr:uid="{00000000-0004-0000-0000-0000FB050000}"/>
    <hyperlink ref="F948" r:id="rId1533" xr:uid="{00000000-0004-0000-0000-0000FC050000}"/>
    <hyperlink ref="G948" r:id="rId1534" xr:uid="{00000000-0004-0000-0000-0000FD050000}"/>
    <hyperlink ref="F949" r:id="rId1535" xr:uid="{00000000-0004-0000-0000-0000FE050000}"/>
    <hyperlink ref="G949" r:id="rId1536" xr:uid="{00000000-0004-0000-0000-0000FF050000}"/>
    <hyperlink ref="F950" r:id="rId1537" xr:uid="{00000000-0004-0000-0000-000000060000}"/>
    <hyperlink ref="G950" r:id="rId1538" xr:uid="{00000000-0004-0000-0000-000001060000}"/>
    <hyperlink ref="F951" r:id="rId1539" xr:uid="{00000000-0004-0000-0000-000002060000}"/>
    <hyperlink ref="G951" r:id="rId1540" xr:uid="{00000000-0004-0000-0000-000003060000}"/>
    <hyperlink ref="F952" r:id="rId1541" xr:uid="{00000000-0004-0000-0000-000004060000}"/>
    <hyperlink ref="G952" r:id="rId1542" xr:uid="{00000000-0004-0000-0000-000005060000}"/>
    <hyperlink ref="F953" r:id="rId1543" xr:uid="{00000000-0004-0000-0000-000006060000}"/>
    <hyperlink ref="G953" r:id="rId1544" xr:uid="{00000000-0004-0000-0000-000007060000}"/>
    <hyperlink ref="E954" r:id="rId1545" xr:uid="{00000000-0004-0000-0000-000008060000}"/>
    <hyperlink ref="G955" r:id="rId1546" xr:uid="{00000000-0004-0000-0000-000009060000}"/>
    <hyperlink ref="G956" r:id="rId1547" xr:uid="{00000000-0004-0000-0000-00000A060000}"/>
    <hyperlink ref="G957" r:id="rId1548" xr:uid="{00000000-0004-0000-0000-00000B060000}"/>
    <hyperlink ref="D958" r:id="rId1549" xr:uid="{00000000-0004-0000-0000-00000C060000}"/>
    <hyperlink ref="E958" r:id="rId1550" xr:uid="{00000000-0004-0000-0000-00000D060000}"/>
    <hyperlink ref="F958" r:id="rId1551" xr:uid="{00000000-0004-0000-0000-00000E060000}"/>
    <hyperlink ref="G958" r:id="rId1552" xr:uid="{00000000-0004-0000-0000-00000F060000}"/>
    <hyperlink ref="G959" r:id="rId1553" xr:uid="{00000000-0004-0000-0000-000010060000}"/>
    <hyperlink ref="G960" r:id="rId1554" xr:uid="{00000000-0004-0000-0000-000011060000}"/>
    <hyperlink ref="F961" r:id="rId1555" xr:uid="{00000000-0004-0000-0000-000012060000}"/>
    <hyperlink ref="G961" r:id="rId1556" xr:uid="{00000000-0004-0000-0000-000013060000}"/>
    <hyperlink ref="G962" r:id="rId1557" xr:uid="{00000000-0004-0000-0000-000014060000}"/>
    <hyperlink ref="G963" r:id="rId1558" xr:uid="{00000000-0004-0000-0000-000015060000}"/>
    <hyperlink ref="G964" r:id="rId1559" xr:uid="{00000000-0004-0000-0000-000016060000}"/>
    <hyperlink ref="F965" r:id="rId1560" xr:uid="{00000000-0004-0000-0000-000017060000}"/>
    <hyperlink ref="E966" r:id="rId1561" xr:uid="{00000000-0004-0000-0000-000018060000}"/>
    <hyperlink ref="D967" r:id="rId1562" xr:uid="{00000000-0004-0000-0000-000019060000}"/>
    <hyperlink ref="E967" r:id="rId1563" xr:uid="{00000000-0004-0000-0000-00001A060000}"/>
    <hyperlink ref="F967" r:id="rId1564" xr:uid="{00000000-0004-0000-0000-00001B060000}"/>
    <hyperlink ref="D968" r:id="rId1565" xr:uid="{00000000-0004-0000-0000-00001C060000}"/>
    <hyperlink ref="F968" r:id="rId1566" xr:uid="{00000000-0004-0000-0000-00001D060000}"/>
    <hyperlink ref="G969" r:id="rId1567" xr:uid="{00000000-0004-0000-0000-00001E060000}"/>
    <hyperlink ref="G970" r:id="rId1568" xr:uid="{00000000-0004-0000-0000-00001F060000}"/>
    <hyperlink ref="F971" r:id="rId1569" xr:uid="{00000000-0004-0000-0000-000020060000}"/>
    <hyperlink ref="F972" r:id="rId1570" xr:uid="{00000000-0004-0000-0000-000021060000}"/>
    <hyperlink ref="G973" r:id="rId1571" xr:uid="{00000000-0004-0000-0000-000022060000}"/>
    <hyperlink ref="D974" r:id="rId1572" xr:uid="{00000000-0004-0000-0000-000023060000}"/>
    <hyperlink ref="E974" r:id="rId1573" xr:uid="{00000000-0004-0000-0000-000024060000}"/>
    <hyperlink ref="E975" r:id="rId1574" xr:uid="{00000000-0004-0000-0000-000025060000}"/>
    <hyperlink ref="F975" r:id="rId1575" xr:uid="{00000000-0004-0000-0000-000026060000}"/>
    <hyperlink ref="E976" r:id="rId1576" xr:uid="{00000000-0004-0000-0000-000027060000}"/>
    <hyperlink ref="F976" r:id="rId1577" xr:uid="{00000000-0004-0000-0000-000028060000}"/>
    <hyperlink ref="G976" r:id="rId1578" xr:uid="{00000000-0004-0000-0000-000029060000}"/>
    <hyperlink ref="E977" r:id="rId1579" xr:uid="{00000000-0004-0000-0000-00002A060000}"/>
    <hyperlink ref="E978" r:id="rId1580" xr:uid="{00000000-0004-0000-0000-00002B060000}"/>
    <hyperlink ref="E979" r:id="rId1581" xr:uid="{00000000-0004-0000-0000-00002C060000}"/>
    <hyperlink ref="E980" r:id="rId1582" xr:uid="{00000000-0004-0000-0000-00002D060000}"/>
    <hyperlink ref="G981" r:id="rId1583" xr:uid="{00000000-0004-0000-0000-00002E060000}"/>
    <hyperlink ref="D982" r:id="rId1584" xr:uid="{00000000-0004-0000-0000-00002F060000}"/>
    <hyperlink ref="E982" r:id="rId1585" xr:uid="{00000000-0004-0000-0000-000030060000}"/>
    <hyperlink ref="F982" r:id="rId1586" xr:uid="{00000000-0004-0000-0000-000031060000}"/>
    <hyperlink ref="G982" r:id="rId1587" xr:uid="{00000000-0004-0000-0000-000032060000}"/>
    <hyperlink ref="D983" r:id="rId1588" xr:uid="{00000000-0004-0000-0000-000033060000}"/>
    <hyperlink ref="E983" r:id="rId1589" xr:uid="{00000000-0004-0000-0000-000034060000}"/>
    <hyperlink ref="F983" r:id="rId1590" xr:uid="{00000000-0004-0000-0000-000035060000}"/>
    <hyperlink ref="D984" r:id="rId1591" xr:uid="{00000000-0004-0000-0000-000036060000}"/>
    <hyperlink ref="F984" r:id="rId1592" xr:uid="{00000000-0004-0000-0000-000037060000}"/>
    <hyperlink ref="G984" r:id="rId1593" xr:uid="{00000000-0004-0000-0000-000038060000}"/>
    <hyperlink ref="F985" r:id="rId1594" xr:uid="{00000000-0004-0000-0000-000039060000}"/>
    <hyperlink ref="E986" r:id="rId1595" xr:uid="{00000000-0004-0000-0000-00003A060000}"/>
    <hyperlink ref="D987" r:id="rId1596" xr:uid="{00000000-0004-0000-0000-00003B060000}"/>
    <hyperlink ref="E987" r:id="rId1597" xr:uid="{00000000-0004-0000-0000-00003C060000}"/>
    <hyperlink ref="F987" r:id="rId1598" xr:uid="{00000000-0004-0000-0000-00003D060000}"/>
    <hyperlink ref="F988" r:id="rId1599" xr:uid="{00000000-0004-0000-0000-00003E060000}"/>
    <hyperlink ref="F989" r:id="rId1600" xr:uid="{00000000-0004-0000-0000-00003F060000}"/>
    <hyperlink ref="G990" r:id="rId1601" xr:uid="{00000000-0004-0000-0000-000040060000}"/>
    <hyperlink ref="G991" r:id="rId1602" xr:uid="{00000000-0004-0000-0000-000041060000}"/>
    <hyperlink ref="E992" r:id="rId1603" xr:uid="{00000000-0004-0000-0000-000042060000}"/>
    <hyperlink ref="E993" r:id="rId1604" xr:uid="{00000000-0004-0000-0000-000043060000}"/>
    <hyperlink ref="E994" r:id="rId1605" xr:uid="{00000000-0004-0000-0000-000044060000}"/>
    <hyperlink ref="G996" r:id="rId1606" xr:uid="{00000000-0004-0000-0000-000045060000}"/>
    <hyperlink ref="G997" r:id="rId1607" xr:uid="{00000000-0004-0000-0000-000046060000}"/>
    <hyperlink ref="F998" r:id="rId1608" xr:uid="{00000000-0004-0000-0000-000047060000}"/>
    <hyperlink ref="E999" r:id="rId1609" xr:uid="{00000000-0004-0000-0000-000048060000}"/>
    <hyperlink ref="F1000" r:id="rId1610" xr:uid="{00000000-0004-0000-0000-000049060000}"/>
    <hyperlink ref="E1001" r:id="rId1611" xr:uid="{00000000-0004-0000-0000-00004A060000}"/>
    <hyperlink ref="G1002" r:id="rId1612" xr:uid="{00000000-0004-0000-0000-00004B060000}"/>
    <hyperlink ref="G1003" r:id="rId1613" xr:uid="{00000000-0004-0000-0000-00004C060000}"/>
    <hyperlink ref="D1004" r:id="rId1614" xr:uid="{00000000-0004-0000-0000-00004D060000}"/>
    <hyperlink ref="E1004" r:id="rId1615" xr:uid="{00000000-0004-0000-0000-00004E060000}"/>
    <hyperlink ref="F1004" r:id="rId1616" xr:uid="{00000000-0004-0000-0000-00004F060000}"/>
    <hyperlink ref="G1004" r:id="rId1617" xr:uid="{00000000-0004-0000-0000-000050060000}"/>
    <hyperlink ref="F1005" r:id="rId1618" xr:uid="{00000000-0004-0000-0000-000051060000}"/>
    <hyperlink ref="G1005" r:id="rId1619" xr:uid="{00000000-0004-0000-0000-000052060000}"/>
    <hyperlink ref="G1006" r:id="rId1620" xr:uid="{00000000-0004-0000-0000-000053060000}"/>
    <hyperlink ref="G1007" r:id="rId1621" xr:uid="{00000000-0004-0000-0000-000054060000}"/>
    <hyperlink ref="D1008" r:id="rId1622" xr:uid="{00000000-0004-0000-0000-000055060000}"/>
    <hyperlink ref="E1008" r:id="rId1623" xr:uid="{00000000-0004-0000-0000-000056060000}"/>
    <hyperlink ref="F1008" r:id="rId1624" xr:uid="{00000000-0004-0000-0000-000057060000}"/>
    <hyperlink ref="G1008" r:id="rId1625" xr:uid="{00000000-0004-0000-0000-000058060000}"/>
    <hyperlink ref="G1011" r:id="rId1626" xr:uid="{00000000-0004-0000-0000-000059060000}"/>
    <hyperlink ref="G1012" r:id="rId1627" xr:uid="{00000000-0004-0000-0000-00005A060000}"/>
    <hyperlink ref="G1013" r:id="rId1628" xr:uid="{00000000-0004-0000-0000-00005B060000}"/>
    <hyperlink ref="G1014" r:id="rId1629" xr:uid="{00000000-0004-0000-0000-00005C060000}"/>
    <hyperlink ref="D1015" r:id="rId1630" xr:uid="{00000000-0004-0000-0000-00005D060000}"/>
    <hyperlink ref="E1015" r:id="rId1631" xr:uid="{00000000-0004-0000-0000-00005E060000}"/>
    <hyperlink ref="E1016" r:id="rId1632" xr:uid="{00000000-0004-0000-0000-00005F060000}"/>
    <hyperlink ref="D1017" r:id="rId1633" xr:uid="{00000000-0004-0000-0000-000060060000}"/>
    <hyperlink ref="F1017" r:id="rId1634" xr:uid="{00000000-0004-0000-0000-000061060000}"/>
    <hyperlink ref="D1018" r:id="rId1635" xr:uid="{00000000-0004-0000-0000-000062060000}"/>
    <hyperlink ref="E1018" r:id="rId1636" xr:uid="{00000000-0004-0000-0000-000063060000}"/>
    <hyperlink ref="F1018" r:id="rId1637" xr:uid="{00000000-0004-0000-0000-000064060000}"/>
    <hyperlink ref="D1019" r:id="rId1638" xr:uid="{00000000-0004-0000-0000-000065060000}"/>
    <hyperlink ref="E1019" r:id="rId1639" xr:uid="{00000000-0004-0000-0000-000066060000}"/>
    <hyperlink ref="D1020" r:id="rId1640" xr:uid="{00000000-0004-0000-0000-000067060000}"/>
    <hyperlink ref="E1020" r:id="rId1641" xr:uid="{00000000-0004-0000-0000-000068060000}"/>
    <hyperlink ref="D1021" r:id="rId1642" xr:uid="{00000000-0004-0000-0000-000069060000}"/>
    <hyperlink ref="E1021" r:id="rId1643" xr:uid="{00000000-0004-0000-0000-00006A060000}"/>
    <hyperlink ref="D1022" r:id="rId1644" xr:uid="{00000000-0004-0000-0000-00006B060000}"/>
    <hyperlink ref="F1022" r:id="rId1645" xr:uid="{00000000-0004-0000-0000-00006C060000}"/>
    <hyperlink ref="G1022" r:id="rId1646" xr:uid="{00000000-0004-0000-0000-00006D060000}"/>
    <hyperlink ref="D1023" r:id="rId1647" xr:uid="{00000000-0004-0000-0000-00006E060000}"/>
    <hyperlink ref="E1023" r:id="rId1648" xr:uid="{00000000-0004-0000-0000-00006F060000}"/>
    <hyperlink ref="F1024" r:id="rId1649" xr:uid="{00000000-0004-0000-0000-000070060000}"/>
    <hyperlink ref="D1025" r:id="rId1650" xr:uid="{00000000-0004-0000-0000-000071060000}"/>
    <hyperlink ref="E1025" r:id="rId1651" xr:uid="{00000000-0004-0000-0000-000072060000}"/>
    <hyperlink ref="F1025" r:id="rId1652" xr:uid="{00000000-0004-0000-0000-000073060000}"/>
    <hyperlink ref="G1025" r:id="rId1653" xr:uid="{00000000-0004-0000-0000-000074060000}"/>
    <hyperlink ref="H1025" r:id="rId1654" xr:uid="{00000000-0004-0000-0000-000075060000}"/>
    <hyperlink ref="E1026" r:id="rId1655" xr:uid="{00000000-0004-0000-0000-000076060000}"/>
    <hyperlink ref="F1026" r:id="rId1656" xr:uid="{00000000-0004-0000-0000-000077060000}"/>
    <hyperlink ref="G1026" r:id="rId1657" xr:uid="{00000000-0004-0000-0000-000078060000}"/>
    <hyperlink ref="D1027" r:id="rId1658" xr:uid="{00000000-0004-0000-0000-000079060000}"/>
    <hyperlink ref="F1027" r:id="rId1659" xr:uid="{00000000-0004-0000-0000-00007A060000}"/>
    <hyperlink ref="D1028" r:id="rId1660" xr:uid="{00000000-0004-0000-0000-00007B060000}"/>
    <hyperlink ref="E1028" r:id="rId1661" xr:uid="{00000000-0004-0000-0000-00007C060000}"/>
    <hyperlink ref="F1028" r:id="rId1662" xr:uid="{00000000-0004-0000-0000-00007D060000}"/>
    <hyperlink ref="F1029" r:id="rId1663" xr:uid="{00000000-0004-0000-0000-00007E060000}"/>
    <hyperlink ref="F1030" r:id="rId1664" xr:uid="{00000000-0004-0000-0000-00007F060000}"/>
    <hyperlink ref="F1031" r:id="rId1665" xr:uid="{00000000-0004-0000-0000-000080060000}"/>
    <hyperlink ref="F1032" r:id="rId1666" xr:uid="{00000000-0004-0000-0000-000081060000}"/>
    <hyperlink ref="F1033" r:id="rId1667" xr:uid="{00000000-0004-0000-0000-000082060000}"/>
    <hyperlink ref="F1034" r:id="rId1668" xr:uid="{00000000-0004-0000-0000-000083060000}"/>
    <hyperlink ref="F1035" r:id="rId1669" xr:uid="{00000000-0004-0000-0000-000084060000}"/>
    <hyperlink ref="F1036" r:id="rId1670" xr:uid="{00000000-0004-0000-0000-000085060000}"/>
    <hyperlink ref="F1037" r:id="rId1671" xr:uid="{00000000-0004-0000-0000-000086060000}"/>
    <hyperlink ref="F1038" r:id="rId1672" xr:uid="{00000000-0004-0000-0000-000087060000}"/>
    <hyperlink ref="F1039" r:id="rId1673" xr:uid="{00000000-0004-0000-0000-000088060000}"/>
    <hyperlink ref="F1040" r:id="rId1674" xr:uid="{00000000-0004-0000-0000-000089060000}"/>
    <hyperlink ref="F1041" r:id="rId1675" xr:uid="{00000000-0004-0000-0000-00008A060000}"/>
    <hyperlink ref="G1041" r:id="rId1676" xr:uid="{00000000-0004-0000-0000-00008B060000}"/>
    <hyperlink ref="D1042" r:id="rId1677" xr:uid="{00000000-0004-0000-0000-00008C060000}"/>
    <hyperlink ref="E1042" r:id="rId1678" xr:uid="{00000000-0004-0000-0000-00008D060000}"/>
    <hyperlink ref="D1043" r:id="rId1679" xr:uid="{00000000-0004-0000-0000-00008E060000}"/>
    <hyperlink ref="E1043" r:id="rId1680" xr:uid="{00000000-0004-0000-0000-00008F060000}"/>
    <hyperlink ref="F1043" r:id="rId1681" xr:uid="{00000000-0004-0000-0000-000090060000}"/>
    <hyperlink ref="D1044" r:id="rId1682" xr:uid="{00000000-0004-0000-0000-000091060000}"/>
    <hyperlink ref="E1044" r:id="rId1683" xr:uid="{00000000-0004-0000-0000-000092060000}"/>
    <hyperlink ref="G1044" r:id="rId1684" xr:uid="{00000000-0004-0000-0000-000093060000}"/>
    <hyperlink ref="F1045" r:id="rId1685" xr:uid="{00000000-0004-0000-0000-000094060000}"/>
    <hyperlink ref="G1045" r:id="rId1686" xr:uid="{00000000-0004-0000-0000-000095060000}"/>
    <hyperlink ref="F1046" r:id="rId1687" xr:uid="{00000000-0004-0000-0000-000096060000}"/>
    <hyperlink ref="G1046" r:id="rId1688" xr:uid="{00000000-0004-0000-0000-000097060000}"/>
    <hyperlink ref="D1047" r:id="rId1689" xr:uid="{00000000-0004-0000-0000-000098060000}"/>
    <hyperlink ref="E1047" r:id="rId1690" xr:uid="{00000000-0004-0000-0000-000099060000}"/>
    <hyperlink ref="F1047" r:id="rId1691" xr:uid="{00000000-0004-0000-0000-00009A060000}"/>
    <hyperlink ref="G1047" r:id="rId1692" xr:uid="{00000000-0004-0000-0000-00009B060000}"/>
    <hyperlink ref="F1048" r:id="rId1693" xr:uid="{00000000-0004-0000-0000-00009C060000}"/>
    <hyperlink ref="G1048" r:id="rId1694" xr:uid="{00000000-0004-0000-0000-00009D060000}"/>
    <hyperlink ref="F1049" r:id="rId1695" xr:uid="{00000000-0004-0000-0000-00009E060000}"/>
    <hyperlink ref="F1050" r:id="rId1696" xr:uid="{00000000-0004-0000-0000-00009F060000}"/>
    <hyperlink ref="F1051" r:id="rId1697" xr:uid="{00000000-0004-0000-0000-0000A0060000}"/>
    <hyperlink ref="F1052" r:id="rId1698" xr:uid="{00000000-0004-0000-0000-0000A1060000}"/>
    <hyperlink ref="E1053" r:id="rId1699" xr:uid="{00000000-0004-0000-0000-0000A2060000}"/>
    <hyperlink ref="D1056" r:id="rId1700" xr:uid="{00000000-0004-0000-0000-0000A3060000}"/>
    <hyperlink ref="E1056" r:id="rId1701" xr:uid="{00000000-0004-0000-0000-0000A4060000}"/>
    <hyperlink ref="F1056" r:id="rId1702" xr:uid="{00000000-0004-0000-0000-0000A5060000}"/>
    <hyperlink ref="F1057" r:id="rId1703" xr:uid="{00000000-0004-0000-0000-0000A6060000}"/>
    <hyperlink ref="D1058" r:id="rId1704" xr:uid="{00000000-0004-0000-0000-0000A7060000}"/>
    <hyperlink ref="F1058" r:id="rId1705" xr:uid="{00000000-0004-0000-0000-0000A8060000}"/>
    <hyperlink ref="G1058" r:id="rId1706" xr:uid="{00000000-0004-0000-0000-0000A9060000}"/>
    <hyperlink ref="D1059" r:id="rId1707" xr:uid="{00000000-0004-0000-0000-0000AA060000}"/>
    <hyperlink ref="E1059" r:id="rId1708" xr:uid="{00000000-0004-0000-0000-0000AB060000}"/>
    <hyperlink ref="D1060" r:id="rId1709" xr:uid="{00000000-0004-0000-0000-0000AC060000}"/>
    <hyperlink ref="F1060" r:id="rId1710" xr:uid="{00000000-0004-0000-0000-0000AD060000}"/>
    <hyperlink ref="G1060" r:id="rId1711" xr:uid="{00000000-0004-0000-0000-0000AE060000}"/>
    <hyperlink ref="D1061" r:id="rId1712" xr:uid="{00000000-0004-0000-0000-0000AF060000}"/>
    <hyperlink ref="F1061" r:id="rId1713" xr:uid="{00000000-0004-0000-0000-0000B0060000}"/>
    <hyperlink ref="F1062" r:id="rId1714" xr:uid="{00000000-0004-0000-0000-0000B1060000}"/>
    <hyperlink ref="G1062" r:id="rId1715" xr:uid="{00000000-0004-0000-0000-0000B2060000}"/>
    <hyperlink ref="E1063" r:id="rId1716" xr:uid="{00000000-0004-0000-0000-0000B3060000}"/>
    <hyperlink ref="F1064" r:id="rId1717" xr:uid="{00000000-0004-0000-0000-0000B4060000}"/>
    <hyperlink ref="F1065" r:id="rId1718" xr:uid="{00000000-0004-0000-0000-0000B5060000}"/>
    <hyperlink ref="D1066" r:id="rId1719" xr:uid="{00000000-0004-0000-0000-0000B6060000}"/>
    <hyperlink ref="E1066" r:id="rId1720" xr:uid="{00000000-0004-0000-0000-0000B7060000}"/>
    <hyperlink ref="E1067" r:id="rId1721" xr:uid="{00000000-0004-0000-0000-0000B8060000}"/>
    <hyperlink ref="F1067" r:id="rId1722" xr:uid="{00000000-0004-0000-0000-0000B9060000}"/>
    <hyperlink ref="D1068" r:id="rId1723" xr:uid="{00000000-0004-0000-0000-0000BA060000}"/>
    <hyperlink ref="E1068" r:id="rId1724" xr:uid="{00000000-0004-0000-0000-0000BB060000}"/>
    <hyperlink ref="F1068" r:id="rId1725" xr:uid="{00000000-0004-0000-0000-0000BC060000}"/>
    <hyperlink ref="F1069" r:id="rId1726" xr:uid="{00000000-0004-0000-0000-0000BD060000}"/>
    <hyperlink ref="G1069" r:id="rId1727" xr:uid="{00000000-0004-0000-0000-0000BE060000}"/>
    <hyperlink ref="D1070" r:id="rId1728" xr:uid="{00000000-0004-0000-0000-0000BF060000}"/>
    <hyperlink ref="F1070" r:id="rId1729" xr:uid="{00000000-0004-0000-0000-0000C0060000}"/>
    <hyperlink ref="G1070" r:id="rId1730" xr:uid="{00000000-0004-0000-0000-0000C1060000}"/>
    <hyperlink ref="F1071" r:id="rId1731" xr:uid="{00000000-0004-0000-0000-0000C2060000}"/>
    <hyperlink ref="D1072" r:id="rId1732" xr:uid="{00000000-0004-0000-0000-0000C3060000}"/>
    <hyperlink ref="F1072" r:id="rId1733" xr:uid="{00000000-0004-0000-0000-0000C4060000}"/>
    <hyperlink ref="D1073" r:id="rId1734" xr:uid="{00000000-0004-0000-0000-0000C5060000}"/>
    <hyperlink ref="F1074" r:id="rId1735" xr:uid="{00000000-0004-0000-0000-0000C6060000}"/>
    <hyperlink ref="F1076" r:id="rId1736" xr:uid="{00000000-0004-0000-0000-0000C7060000}"/>
    <hyperlink ref="D1077" r:id="rId1737" xr:uid="{00000000-0004-0000-0000-0000C8060000}"/>
    <hyperlink ref="F1077" r:id="rId1738" xr:uid="{00000000-0004-0000-0000-0000C9060000}"/>
    <hyperlink ref="E1078" r:id="rId1739" xr:uid="{00000000-0004-0000-0000-0000CA060000}"/>
    <hyperlink ref="D1079" r:id="rId1740" xr:uid="{00000000-0004-0000-0000-0000CB060000}"/>
    <hyperlink ref="E1079" r:id="rId1741" xr:uid="{00000000-0004-0000-0000-0000CC060000}"/>
    <hyperlink ref="G1080" r:id="rId1742" xr:uid="{00000000-0004-0000-0000-0000CD060000}"/>
    <hyperlink ref="D1081" r:id="rId1743" xr:uid="{00000000-0004-0000-0000-0000CE060000}"/>
    <hyperlink ref="F1081" r:id="rId1744" xr:uid="{00000000-0004-0000-0000-0000CF060000}"/>
    <hyperlink ref="G1081" r:id="rId1745" xr:uid="{00000000-0004-0000-0000-0000D0060000}"/>
    <hyperlink ref="G1082" r:id="rId1746" xr:uid="{00000000-0004-0000-0000-0000D1060000}"/>
    <hyperlink ref="F1083" r:id="rId1747" xr:uid="{00000000-0004-0000-0000-0000D2060000}"/>
    <hyperlink ref="G1083" r:id="rId1748" xr:uid="{00000000-0004-0000-0000-0000D3060000}"/>
    <hyperlink ref="F1084" r:id="rId1749" xr:uid="{00000000-0004-0000-0000-0000D4060000}"/>
    <hyperlink ref="G1084" r:id="rId1750" xr:uid="{00000000-0004-0000-0000-0000D5060000}"/>
    <hyperlink ref="D1085" r:id="rId1751" xr:uid="{00000000-0004-0000-0000-0000D6060000}"/>
    <hyperlink ref="E1085" r:id="rId1752" xr:uid="{00000000-0004-0000-0000-0000D7060000}"/>
    <hyperlink ref="F1085" r:id="rId1753" xr:uid="{00000000-0004-0000-0000-0000D8060000}"/>
    <hyperlink ref="D1086" r:id="rId1754" xr:uid="{00000000-0004-0000-0000-0000D9060000}"/>
    <hyperlink ref="F1086" r:id="rId1755" xr:uid="{00000000-0004-0000-0000-0000DA060000}"/>
    <hyperlink ref="G1086" r:id="rId1756" xr:uid="{00000000-0004-0000-0000-0000DB060000}"/>
    <hyperlink ref="F1087" r:id="rId1757" xr:uid="{00000000-0004-0000-0000-0000DC060000}"/>
    <hyperlink ref="G1087" r:id="rId1758" xr:uid="{00000000-0004-0000-0000-0000DD060000}"/>
    <hyperlink ref="F1088" r:id="rId1759" xr:uid="{00000000-0004-0000-0000-0000DE060000}"/>
    <hyperlink ref="G1088" r:id="rId1760" xr:uid="{00000000-0004-0000-0000-0000DF060000}"/>
    <hyperlink ref="F1089" r:id="rId1761" xr:uid="{00000000-0004-0000-0000-0000E0060000}"/>
    <hyperlink ref="G1089" r:id="rId1762" xr:uid="{00000000-0004-0000-0000-0000E1060000}"/>
    <hyperlink ref="F1091" r:id="rId1763" xr:uid="{00000000-0004-0000-0000-0000E2060000}"/>
    <hyperlink ref="G1091" r:id="rId1764" xr:uid="{00000000-0004-0000-0000-0000E3060000}"/>
    <hyperlink ref="F1092" r:id="rId1765" xr:uid="{00000000-0004-0000-0000-0000E4060000}"/>
    <hyperlink ref="G1092" r:id="rId1766" xr:uid="{00000000-0004-0000-0000-0000E5060000}"/>
    <hyperlink ref="F1093" r:id="rId1767" xr:uid="{00000000-0004-0000-0000-0000E6060000}"/>
    <hyperlink ref="F1094" r:id="rId1768" xr:uid="{00000000-0004-0000-0000-0000E7060000}"/>
    <hyperlink ref="F1095" r:id="rId1769" xr:uid="{00000000-0004-0000-0000-0000E8060000}"/>
    <hyperlink ref="G1095" r:id="rId1770" xr:uid="{00000000-0004-0000-0000-0000E9060000}"/>
    <hyperlink ref="F1096" r:id="rId1771" xr:uid="{00000000-0004-0000-0000-0000EA060000}"/>
    <hyperlink ref="D1097" r:id="rId1772" xr:uid="{00000000-0004-0000-0000-0000EB060000}"/>
    <hyperlink ref="F1097" r:id="rId1773" xr:uid="{00000000-0004-0000-0000-0000EC060000}"/>
    <hyperlink ref="F1098" r:id="rId1774" xr:uid="{00000000-0004-0000-0000-0000ED060000}"/>
    <hyperlink ref="F1099" r:id="rId1775" xr:uid="{00000000-0004-0000-0000-0000EE060000}"/>
    <hyperlink ref="F1100" r:id="rId1776" xr:uid="{00000000-0004-0000-0000-0000EF060000}"/>
    <hyperlink ref="F1101" r:id="rId1777" xr:uid="{00000000-0004-0000-0000-0000F0060000}"/>
    <hyperlink ref="F1102" r:id="rId1778" xr:uid="{00000000-0004-0000-0000-0000F1060000}"/>
    <hyperlink ref="G1102" r:id="rId1779" xr:uid="{00000000-0004-0000-0000-0000F2060000}"/>
    <hyperlink ref="D1103" r:id="rId1780" xr:uid="{00000000-0004-0000-0000-0000F3060000}"/>
    <hyperlink ref="E1103" r:id="rId1781" xr:uid="{00000000-0004-0000-0000-0000F4060000}"/>
    <hyperlink ref="D1104" r:id="rId1782" xr:uid="{00000000-0004-0000-0000-0000F5060000}"/>
    <hyperlink ref="E1104" r:id="rId1783" xr:uid="{00000000-0004-0000-0000-0000F6060000}"/>
    <hyperlink ref="F1104" r:id="rId1784" xr:uid="{00000000-0004-0000-0000-0000F7060000}"/>
    <hyperlink ref="G1104" r:id="rId1785" xr:uid="{00000000-0004-0000-0000-0000F8060000}"/>
    <hyperlink ref="D1105" r:id="rId1786" xr:uid="{00000000-0004-0000-0000-0000F9060000}"/>
    <hyperlink ref="E1105" r:id="rId1787" xr:uid="{00000000-0004-0000-0000-0000FA060000}"/>
    <hyperlink ref="F1105" r:id="rId1788" xr:uid="{00000000-0004-0000-0000-0000FB060000}"/>
    <hyperlink ref="F1106" r:id="rId1789" xr:uid="{00000000-0004-0000-0000-0000FC060000}"/>
    <hyperlink ref="G1106" r:id="rId1790" xr:uid="{00000000-0004-0000-0000-0000FD060000}"/>
    <hyperlink ref="D1107" r:id="rId1791" xr:uid="{00000000-0004-0000-0000-0000FE060000}"/>
    <hyperlink ref="E1107" r:id="rId1792" xr:uid="{00000000-0004-0000-0000-0000FF060000}"/>
    <hyperlink ref="F1107" r:id="rId1793" xr:uid="{00000000-0004-0000-0000-000000070000}"/>
    <hyperlink ref="G1107" r:id="rId1794" xr:uid="{00000000-0004-0000-0000-000001070000}"/>
    <hyperlink ref="D1108" r:id="rId1795" xr:uid="{00000000-0004-0000-0000-000002070000}"/>
    <hyperlink ref="G1108" r:id="rId1796" xr:uid="{00000000-0004-0000-0000-000003070000}"/>
    <hyperlink ref="D1109" r:id="rId1797" xr:uid="{00000000-0004-0000-0000-000004070000}"/>
    <hyperlink ref="E1109" r:id="rId1798" xr:uid="{00000000-0004-0000-0000-000005070000}"/>
    <hyperlink ref="F1109" r:id="rId1799" xr:uid="{00000000-0004-0000-0000-000006070000}"/>
    <hyperlink ref="F1110" r:id="rId1800" xr:uid="{00000000-0004-0000-0000-000007070000}"/>
    <hyperlink ref="F1111" r:id="rId1801" xr:uid="{00000000-0004-0000-0000-000008070000}"/>
    <hyperlink ref="F1112" r:id="rId1802" xr:uid="{00000000-0004-0000-0000-000009070000}"/>
    <hyperlink ref="F1113" r:id="rId1803" xr:uid="{00000000-0004-0000-0000-00000A070000}"/>
    <hyperlink ref="D1114" r:id="rId1804" xr:uid="{00000000-0004-0000-0000-00000B070000}"/>
    <hyperlink ref="F1114" r:id="rId1805" xr:uid="{00000000-0004-0000-0000-00000C070000}"/>
    <hyperlink ref="G1114" r:id="rId1806" xr:uid="{00000000-0004-0000-0000-00000D070000}"/>
    <hyperlink ref="F1115" r:id="rId1807" xr:uid="{00000000-0004-0000-0000-00000E070000}"/>
    <hyperlink ref="D1116" r:id="rId1808" xr:uid="{00000000-0004-0000-0000-00000F070000}"/>
    <hyperlink ref="E1116" r:id="rId1809" xr:uid="{00000000-0004-0000-0000-000010070000}"/>
    <hyperlink ref="F1116" r:id="rId1810" xr:uid="{00000000-0004-0000-0000-000011070000}"/>
    <hyperlink ref="G1116" r:id="rId1811" xr:uid="{00000000-0004-0000-0000-000012070000}"/>
    <hyperlink ref="F1117" r:id="rId1812" xr:uid="{00000000-0004-0000-0000-000013070000}"/>
    <hyperlink ref="F1118" r:id="rId1813" xr:uid="{00000000-0004-0000-0000-000014070000}"/>
    <hyperlink ref="F1119" r:id="rId1814" xr:uid="{00000000-0004-0000-0000-000015070000}"/>
    <hyperlink ref="F1120" r:id="rId1815" xr:uid="{00000000-0004-0000-0000-000016070000}"/>
    <hyperlink ref="F1121" r:id="rId1816" xr:uid="{00000000-0004-0000-0000-000017070000}"/>
    <hyperlink ref="D1122" r:id="rId1817" xr:uid="{00000000-0004-0000-0000-000018070000}"/>
    <hyperlink ref="F1122" r:id="rId1818" xr:uid="{00000000-0004-0000-0000-000019070000}"/>
    <hyperlink ref="F1123" r:id="rId1819" xr:uid="{00000000-0004-0000-0000-00001A070000}"/>
    <hyperlink ref="F1124" r:id="rId1820" xr:uid="{00000000-0004-0000-0000-00001B070000}"/>
    <hyperlink ref="D1125" r:id="rId1821" xr:uid="{00000000-0004-0000-0000-00001C070000}"/>
    <hyperlink ref="E1125" r:id="rId1822" xr:uid="{00000000-0004-0000-0000-00001D070000}"/>
    <hyperlink ref="F1125" r:id="rId1823" xr:uid="{00000000-0004-0000-0000-00001E070000}"/>
    <hyperlink ref="D1126" r:id="rId1824" xr:uid="{00000000-0004-0000-0000-00001F070000}"/>
    <hyperlink ref="E1126" r:id="rId1825" xr:uid="{00000000-0004-0000-0000-000020070000}"/>
    <hyperlink ref="F1126" r:id="rId1826" xr:uid="{00000000-0004-0000-0000-000021070000}"/>
    <hyperlink ref="F1127" r:id="rId1827" xr:uid="{00000000-0004-0000-0000-000022070000}"/>
    <hyperlink ref="F1128" r:id="rId1828" xr:uid="{00000000-0004-0000-0000-000023070000}"/>
    <hyperlink ref="F1129" r:id="rId1829" xr:uid="{00000000-0004-0000-0000-000024070000}"/>
    <hyperlink ref="F1130" r:id="rId1830" xr:uid="{00000000-0004-0000-0000-000025070000}"/>
    <hyperlink ref="E1131" r:id="rId1831" xr:uid="{00000000-0004-0000-0000-000026070000}"/>
    <hyperlink ref="F1131" r:id="rId1832" xr:uid="{00000000-0004-0000-0000-000027070000}"/>
    <hyperlink ref="F1132" r:id="rId1833" xr:uid="{00000000-0004-0000-0000-000028070000}"/>
    <hyperlink ref="G1132" r:id="rId1834" xr:uid="{00000000-0004-0000-0000-000029070000}"/>
    <hyperlink ref="D1133" r:id="rId1835" xr:uid="{00000000-0004-0000-0000-00002A070000}"/>
    <hyperlink ref="F1133" r:id="rId1836" xr:uid="{00000000-0004-0000-0000-00002B070000}"/>
    <hyperlink ref="G1134" r:id="rId1837" xr:uid="{00000000-0004-0000-0000-00002C070000}"/>
    <hyperlink ref="D1135" r:id="rId1838" xr:uid="{00000000-0004-0000-0000-00002D070000}"/>
    <hyperlink ref="E1135" r:id="rId1839" xr:uid="{00000000-0004-0000-0000-00002E070000}"/>
    <hyperlink ref="F1135" r:id="rId1840" xr:uid="{00000000-0004-0000-0000-00002F070000}"/>
    <hyperlink ref="G1135" r:id="rId1841" xr:uid="{00000000-0004-0000-0000-000030070000}"/>
    <hyperlink ref="F1136" r:id="rId1842" xr:uid="{00000000-0004-0000-0000-000031070000}"/>
    <hyperlink ref="F1137" r:id="rId1843" xr:uid="{00000000-0004-0000-0000-000032070000}"/>
    <hyperlink ref="F1138" r:id="rId1844" xr:uid="{00000000-0004-0000-0000-000033070000}"/>
    <hyperlink ref="G1138" r:id="rId1845" xr:uid="{00000000-0004-0000-0000-000034070000}"/>
    <hyperlink ref="F1139" r:id="rId1846" xr:uid="{00000000-0004-0000-0000-000035070000}"/>
    <hyperlink ref="G1139" r:id="rId1847" xr:uid="{00000000-0004-0000-0000-000036070000}"/>
    <hyperlink ref="F1140" r:id="rId1848" xr:uid="{00000000-0004-0000-0000-000037070000}"/>
    <hyperlink ref="G1140" r:id="rId1849" xr:uid="{00000000-0004-0000-0000-000038070000}"/>
    <hyperlink ref="F1141" r:id="rId1850" xr:uid="{00000000-0004-0000-0000-000039070000}"/>
    <hyperlink ref="G1141" r:id="rId1851" xr:uid="{00000000-0004-0000-0000-00003A070000}"/>
    <hyperlink ref="F1142" r:id="rId1852" xr:uid="{00000000-0004-0000-0000-00003B070000}"/>
    <hyperlink ref="D1143" r:id="rId1853" xr:uid="{00000000-0004-0000-0000-00003C070000}"/>
    <hyperlink ref="F1143" r:id="rId1854" xr:uid="{00000000-0004-0000-0000-00003D070000}"/>
    <hyperlink ref="D1144" r:id="rId1855" xr:uid="{00000000-0004-0000-0000-00003E070000}"/>
    <hyperlink ref="E1144" r:id="rId1856" xr:uid="{00000000-0004-0000-0000-00003F070000}"/>
    <hyperlink ref="D1145" r:id="rId1857" xr:uid="{00000000-0004-0000-0000-000040070000}"/>
    <hyperlink ref="E1145" r:id="rId1858" xr:uid="{00000000-0004-0000-0000-000041070000}"/>
    <hyperlink ref="F1145" r:id="rId1859" xr:uid="{00000000-0004-0000-0000-000042070000}"/>
    <hyperlink ref="E1146" r:id="rId1860" xr:uid="{00000000-0004-0000-0000-000043070000}"/>
    <hyperlink ref="E1147" r:id="rId1861" xr:uid="{00000000-0004-0000-0000-000044070000}"/>
    <hyperlink ref="F1147" r:id="rId1862" xr:uid="{00000000-0004-0000-0000-000045070000}"/>
    <hyperlink ref="G1147" r:id="rId1863" xr:uid="{00000000-0004-0000-0000-000046070000}"/>
    <hyperlink ref="D1148" r:id="rId1864" xr:uid="{00000000-0004-0000-0000-000047070000}"/>
    <hyperlink ref="E1148" r:id="rId1865" xr:uid="{00000000-0004-0000-0000-000048070000}"/>
    <hyperlink ref="F1148" r:id="rId1866" xr:uid="{00000000-0004-0000-0000-000049070000}"/>
    <hyperlink ref="G1148" r:id="rId1867" xr:uid="{00000000-0004-0000-0000-00004A070000}"/>
    <hyperlink ref="D1149" r:id="rId1868" xr:uid="{00000000-0004-0000-0000-00004B070000}"/>
    <hyperlink ref="E1149" r:id="rId1869" xr:uid="{00000000-0004-0000-0000-00004C070000}"/>
    <hyperlink ref="F1149" r:id="rId1870" xr:uid="{00000000-0004-0000-0000-00004D070000}"/>
    <hyperlink ref="G1149" r:id="rId1871" xr:uid="{00000000-0004-0000-0000-00004E070000}"/>
    <hyperlink ref="D1150" r:id="rId1872" xr:uid="{00000000-0004-0000-0000-00004F070000}"/>
    <hyperlink ref="E1150" r:id="rId1873" xr:uid="{00000000-0004-0000-0000-000050070000}"/>
    <hyperlink ref="F1150" r:id="rId1874" xr:uid="{00000000-0004-0000-0000-000051070000}"/>
    <hyperlink ref="G1150" r:id="rId1875" xr:uid="{00000000-0004-0000-0000-000052070000}"/>
    <hyperlink ref="E1151" r:id="rId1876" xr:uid="{00000000-0004-0000-0000-000053070000}"/>
    <hyperlink ref="F1151" r:id="rId1877" xr:uid="{00000000-0004-0000-0000-000054070000}"/>
    <hyperlink ref="F1152" r:id="rId1878" xr:uid="{00000000-0004-0000-0000-000055070000}"/>
    <hyperlink ref="G1152" r:id="rId1879" xr:uid="{00000000-0004-0000-0000-000056070000}"/>
    <hyperlink ref="D1153" r:id="rId1880" xr:uid="{00000000-0004-0000-0000-000057070000}"/>
    <hyperlink ref="E1153" r:id="rId1881" xr:uid="{00000000-0004-0000-0000-000058070000}"/>
    <hyperlink ref="F1154" r:id="rId1882" xr:uid="{00000000-0004-0000-0000-000059070000}"/>
    <hyperlink ref="F1155" r:id="rId1883" xr:uid="{00000000-0004-0000-0000-00005A070000}"/>
    <hyperlink ref="G1155" r:id="rId1884" xr:uid="{00000000-0004-0000-0000-00005B070000}"/>
    <hyperlink ref="D1156" r:id="rId1885" xr:uid="{00000000-0004-0000-0000-00005C070000}"/>
    <hyperlink ref="E1156" r:id="rId1886" xr:uid="{00000000-0004-0000-0000-00005D070000}"/>
    <hyperlink ref="E1157" r:id="rId1887" xr:uid="{00000000-0004-0000-0000-00005E070000}"/>
    <hyperlink ref="D1158" r:id="rId1888" xr:uid="{00000000-0004-0000-0000-00005F070000}"/>
    <hyperlink ref="F1158" r:id="rId1889" xr:uid="{00000000-0004-0000-0000-000060070000}"/>
    <hyperlink ref="F1159" r:id="rId1890" xr:uid="{00000000-0004-0000-0000-000061070000}"/>
    <hyperlink ref="G1159" r:id="rId1891" xr:uid="{00000000-0004-0000-0000-000062070000}"/>
    <hyperlink ref="F1160" r:id="rId1892" xr:uid="{00000000-0004-0000-0000-000063070000}"/>
    <hyperlink ref="D1161" r:id="rId1893" xr:uid="{00000000-0004-0000-0000-000064070000}"/>
    <hyperlink ref="F1161" r:id="rId1894" xr:uid="{00000000-0004-0000-0000-000065070000}"/>
    <hyperlink ref="G1161" r:id="rId1895" xr:uid="{00000000-0004-0000-0000-000066070000}"/>
    <hyperlink ref="F1162" r:id="rId1896" xr:uid="{00000000-0004-0000-0000-000067070000}"/>
    <hyperlink ref="D1163" r:id="rId1897" xr:uid="{00000000-0004-0000-0000-000068070000}"/>
    <hyperlink ref="F1163" r:id="rId1898" xr:uid="{00000000-0004-0000-0000-000069070000}"/>
    <hyperlink ref="G1163" r:id="rId1899" xr:uid="{00000000-0004-0000-0000-00006A070000}"/>
    <hyperlink ref="D1164" r:id="rId1900" xr:uid="{00000000-0004-0000-0000-00006B070000}"/>
    <hyperlink ref="E1164" r:id="rId1901" xr:uid="{00000000-0004-0000-0000-00006C070000}"/>
    <hyperlink ref="F1164" r:id="rId1902" xr:uid="{00000000-0004-0000-0000-00006D070000}"/>
    <hyperlink ref="F1165" r:id="rId1903" xr:uid="{00000000-0004-0000-0000-00006E070000}"/>
    <hyperlink ref="G1165" r:id="rId1904" xr:uid="{00000000-0004-0000-0000-00006F070000}"/>
    <hyperlink ref="F1166" r:id="rId1905" xr:uid="{00000000-0004-0000-0000-000070070000}"/>
    <hyperlink ref="F1167" r:id="rId1906" xr:uid="{00000000-0004-0000-0000-000071070000}"/>
    <hyperlink ref="F1168" r:id="rId1907" xr:uid="{00000000-0004-0000-0000-000072070000}"/>
    <hyperlink ref="F1169" r:id="rId1908" xr:uid="{00000000-0004-0000-0000-000073070000}"/>
    <hyperlink ref="F1170" r:id="rId1909" xr:uid="{00000000-0004-0000-0000-000074070000}"/>
    <hyperlink ref="F1171" r:id="rId1910" xr:uid="{00000000-0004-0000-0000-000075070000}"/>
    <hyperlink ref="F1172" r:id="rId1911" xr:uid="{00000000-0004-0000-0000-000076070000}"/>
    <hyperlink ref="D1173" r:id="rId1912" xr:uid="{00000000-0004-0000-0000-000077070000}"/>
    <hyperlink ref="F1173" r:id="rId1913" xr:uid="{00000000-0004-0000-0000-000078070000}"/>
    <hyperlink ref="F1174" r:id="rId1914" xr:uid="{00000000-0004-0000-0000-000079070000}"/>
    <hyperlink ref="F1175" r:id="rId1915" xr:uid="{00000000-0004-0000-0000-00007A070000}"/>
    <hyperlink ref="D1176" r:id="rId1916" xr:uid="{00000000-0004-0000-0000-00007B070000}"/>
    <hyperlink ref="F1176" r:id="rId1917" xr:uid="{00000000-0004-0000-0000-00007C070000}"/>
    <hyperlink ref="F1177" r:id="rId1918" xr:uid="{00000000-0004-0000-0000-00007D070000}"/>
    <hyperlink ref="G1177" r:id="rId1919" xr:uid="{00000000-0004-0000-0000-00007E070000}"/>
    <hyperlink ref="D1178" r:id="rId1920" xr:uid="{00000000-0004-0000-0000-00007F070000}"/>
    <hyperlink ref="E1178" r:id="rId1921" xr:uid="{00000000-0004-0000-0000-000080070000}"/>
    <hyperlink ref="F1179" r:id="rId1922" xr:uid="{00000000-0004-0000-0000-000081070000}"/>
    <hyperlink ref="G1179" r:id="rId1923" xr:uid="{00000000-0004-0000-0000-000082070000}"/>
    <hyperlink ref="D1180" r:id="rId1924" xr:uid="{00000000-0004-0000-0000-000083070000}"/>
    <hyperlink ref="F1180" r:id="rId1925" xr:uid="{00000000-0004-0000-0000-000084070000}"/>
    <hyperlink ref="G1180" r:id="rId1926" xr:uid="{00000000-0004-0000-0000-000085070000}"/>
    <hyperlink ref="F1181" r:id="rId1927" xr:uid="{00000000-0004-0000-0000-000086070000}"/>
    <hyperlink ref="D1182" r:id="rId1928" xr:uid="{00000000-0004-0000-0000-000087070000}"/>
    <hyperlink ref="E1182" r:id="rId1929" xr:uid="{00000000-0004-0000-0000-000088070000}"/>
    <hyperlink ref="F1182" r:id="rId1930" xr:uid="{00000000-0004-0000-0000-000089070000}"/>
    <hyperlink ref="G1182" r:id="rId1931" xr:uid="{00000000-0004-0000-0000-00008A070000}"/>
    <hyperlink ref="F1183" r:id="rId1932" xr:uid="{00000000-0004-0000-0000-00008B070000}"/>
    <hyperlink ref="D1184" r:id="rId1933" xr:uid="{00000000-0004-0000-0000-00008C070000}"/>
    <hyperlink ref="E1184" r:id="rId1934" xr:uid="{00000000-0004-0000-0000-00008D070000}"/>
    <hyperlink ref="F1184" r:id="rId1935" xr:uid="{00000000-0004-0000-0000-00008E070000}"/>
    <hyperlink ref="G1184" r:id="rId1936" xr:uid="{00000000-0004-0000-0000-00008F070000}"/>
    <hyperlink ref="D1185" r:id="rId1937" xr:uid="{00000000-0004-0000-0000-000090070000}"/>
    <hyperlink ref="F1185" r:id="rId1938" xr:uid="{00000000-0004-0000-0000-000091070000}"/>
    <hyperlink ref="D1186" r:id="rId1939" xr:uid="{00000000-0004-0000-0000-000092070000}"/>
    <hyperlink ref="E1186" r:id="rId1940" xr:uid="{00000000-0004-0000-0000-000093070000}"/>
    <hyperlink ref="F1186" r:id="rId1941" xr:uid="{00000000-0004-0000-0000-000094070000}"/>
    <hyperlink ref="D1187" r:id="rId1942" xr:uid="{00000000-0004-0000-0000-000095070000}"/>
    <hyperlink ref="F1187" r:id="rId1943" xr:uid="{00000000-0004-0000-0000-000096070000}"/>
    <hyperlink ref="D1188" r:id="rId1944" xr:uid="{00000000-0004-0000-0000-000097070000}"/>
    <hyperlink ref="F1188" r:id="rId1945" xr:uid="{00000000-0004-0000-0000-000098070000}"/>
    <hyperlink ref="G1188" r:id="rId1946" xr:uid="{00000000-0004-0000-0000-000099070000}"/>
    <hyperlink ref="D1189" r:id="rId1947" xr:uid="{00000000-0004-0000-0000-00009A070000}"/>
    <hyperlink ref="E1189" r:id="rId1948" location="overview" xr:uid="{00000000-0004-0000-0000-00009B070000}"/>
    <hyperlink ref="F1189" r:id="rId1949" xr:uid="{00000000-0004-0000-0000-00009C070000}"/>
    <hyperlink ref="G1189" r:id="rId1950" xr:uid="{00000000-0004-0000-0000-00009D070000}"/>
    <hyperlink ref="D1190" r:id="rId1951" xr:uid="{00000000-0004-0000-0000-00009E070000}"/>
    <hyperlink ref="E1190" r:id="rId1952" location="overview" xr:uid="{00000000-0004-0000-0000-00009F070000}"/>
    <hyperlink ref="F1190" r:id="rId1953" xr:uid="{00000000-0004-0000-0000-0000A0070000}"/>
    <hyperlink ref="G1190" r:id="rId1954" xr:uid="{00000000-0004-0000-0000-0000A1070000}"/>
    <hyperlink ref="D1191" r:id="rId1955" xr:uid="{00000000-0004-0000-0000-0000A2070000}"/>
    <hyperlink ref="E1191" r:id="rId1956" location="overview" xr:uid="{00000000-0004-0000-0000-0000A3070000}"/>
    <hyperlink ref="F1191" r:id="rId1957" xr:uid="{00000000-0004-0000-0000-0000A4070000}"/>
    <hyperlink ref="D1192" r:id="rId1958" xr:uid="{00000000-0004-0000-0000-0000A5070000}"/>
    <hyperlink ref="E1192" r:id="rId1959" xr:uid="{00000000-0004-0000-0000-0000A6070000}"/>
    <hyperlink ref="F1192" r:id="rId1960" xr:uid="{00000000-0004-0000-0000-0000A7070000}"/>
    <hyperlink ref="G1192" r:id="rId1961" xr:uid="{00000000-0004-0000-0000-0000A8070000}"/>
    <hyperlink ref="D1193" r:id="rId1962" xr:uid="{00000000-0004-0000-0000-0000A9070000}"/>
    <hyperlink ref="E1193" r:id="rId1963" xr:uid="{00000000-0004-0000-0000-0000AA070000}"/>
    <hyperlink ref="F1193" r:id="rId1964" xr:uid="{00000000-0004-0000-0000-0000AB070000}"/>
    <hyperlink ref="D1194" r:id="rId1965" xr:uid="{00000000-0004-0000-0000-0000AC070000}"/>
    <hyperlink ref="E1194" r:id="rId1966" xr:uid="{00000000-0004-0000-0000-0000AD070000}"/>
    <hyperlink ref="F1194" r:id="rId1967" xr:uid="{00000000-0004-0000-0000-0000AE070000}"/>
    <hyperlink ref="D1195" r:id="rId1968" xr:uid="{00000000-0004-0000-0000-0000AF070000}"/>
    <hyperlink ref="E1195" r:id="rId1969" xr:uid="{00000000-0004-0000-0000-0000B0070000}"/>
    <hyperlink ref="F1195" r:id="rId1970" xr:uid="{00000000-0004-0000-0000-0000B1070000}"/>
    <hyperlink ref="D1196" r:id="rId1971" xr:uid="{00000000-0004-0000-0000-0000B2070000}"/>
    <hyperlink ref="E1196" r:id="rId1972" xr:uid="{00000000-0004-0000-0000-0000B3070000}"/>
    <hyperlink ref="F1196" r:id="rId1973" xr:uid="{00000000-0004-0000-0000-0000B4070000}"/>
    <hyperlink ref="G1196" r:id="rId1974" xr:uid="{00000000-0004-0000-0000-0000B5070000}"/>
    <hyperlink ref="D1197" r:id="rId1975" xr:uid="{00000000-0004-0000-0000-0000B6070000}"/>
    <hyperlink ref="F1197" r:id="rId1976" xr:uid="{00000000-0004-0000-0000-0000B7070000}"/>
    <hyperlink ref="G1197" r:id="rId1977" xr:uid="{00000000-0004-0000-0000-0000B8070000}"/>
    <hyperlink ref="D1198" r:id="rId1978" xr:uid="{00000000-0004-0000-0000-0000B9070000}"/>
    <hyperlink ref="F1198" r:id="rId1979" xr:uid="{00000000-0004-0000-0000-0000BA070000}"/>
    <hyperlink ref="D1199" r:id="rId1980" xr:uid="{00000000-0004-0000-0000-0000BB070000}"/>
    <hyperlink ref="E1199" r:id="rId1981" xr:uid="{00000000-0004-0000-0000-0000BC070000}"/>
    <hyperlink ref="D1200" r:id="rId1982" xr:uid="{00000000-0004-0000-0000-0000BD070000}"/>
    <hyperlink ref="F1200" r:id="rId1983" xr:uid="{00000000-0004-0000-0000-0000BE070000}"/>
    <hyperlink ref="D1201" r:id="rId1984" xr:uid="{00000000-0004-0000-0000-0000BF070000}"/>
    <hyperlink ref="F1201" r:id="rId1985" xr:uid="{00000000-0004-0000-0000-0000C0070000}"/>
    <hyperlink ref="G1201" r:id="rId1986" xr:uid="{00000000-0004-0000-0000-0000C1070000}"/>
    <hyperlink ref="G1202" r:id="rId1987" xr:uid="{00000000-0004-0000-0000-0000C2070000}"/>
    <hyperlink ref="F1203" r:id="rId1988" xr:uid="{00000000-0004-0000-0000-0000C3070000}"/>
    <hyperlink ref="G1203" r:id="rId1989" xr:uid="{00000000-0004-0000-0000-0000C4070000}"/>
    <hyperlink ref="D1204" r:id="rId1990" xr:uid="{00000000-0004-0000-0000-0000C5070000}"/>
    <hyperlink ref="F1204" r:id="rId1991" xr:uid="{00000000-0004-0000-0000-0000C6070000}"/>
    <hyperlink ref="G1204" r:id="rId1992" xr:uid="{00000000-0004-0000-0000-0000C7070000}"/>
    <hyperlink ref="D1205" r:id="rId1993" xr:uid="{00000000-0004-0000-0000-0000C8070000}"/>
    <hyperlink ref="G1205" r:id="rId1994" xr:uid="{00000000-0004-0000-0000-0000C9070000}"/>
    <hyperlink ref="D1206" r:id="rId1995" xr:uid="{00000000-0004-0000-0000-0000CA070000}"/>
    <hyperlink ref="E1206" r:id="rId1996" xr:uid="{00000000-0004-0000-0000-0000CB070000}"/>
    <hyperlink ref="F1206" r:id="rId1997" xr:uid="{00000000-0004-0000-0000-0000CC070000}"/>
    <hyperlink ref="D1207" r:id="rId1998" xr:uid="{00000000-0004-0000-0000-0000CD070000}"/>
    <hyperlink ref="F1207" r:id="rId1999" xr:uid="{00000000-0004-0000-0000-0000CE070000}"/>
    <hyperlink ref="G1207" r:id="rId2000" xr:uid="{00000000-0004-0000-0000-0000CF070000}"/>
    <hyperlink ref="D1208" r:id="rId2001" xr:uid="{00000000-0004-0000-0000-0000D0070000}"/>
    <hyperlink ref="F1208" r:id="rId2002" xr:uid="{00000000-0004-0000-0000-0000D1070000}"/>
    <hyperlink ref="G1208" r:id="rId2003" xr:uid="{00000000-0004-0000-0000-0000D2070000}"/>
    <hyperlink ref="E1209" r:id="rId2004" xr:uid="{00000000-0004-0000-0000-0000D3070000}"/>
    <hyperlink ref="D1210" r:id="rId2005" xr:uid="{00000000-0004-0000-0000-0000D4070000}"/>
    <hyperlink ref="F1210" r:id="rId2006" xr:uid="{00000000-0004-0000-0000-0000D5070000}"/>
    <hyperlink ref="D1211" r:id="rId2007" xr:uid="{00000000-0004-0000-0000-0000D6070000}"/>
    <hyperlink ref="E1211" r:id="rId2008" location="overview" xr:uid="{00000000-0004-0000-0000-0000D7070000}"/>
    <hyperlink ref="F1211" r:id="rId2009" xr:uid="{00000000-0004-0000-0000-0000D8070000}"/>
    <hyperlink ref="D1212" r:id="rId2010" xr:uid="{00000000-0004-0000-0000-0000D9070000}"/>
    <hyperlink ref="E1212" r:id="rId2011" xr:uid="{00000000-0004-0000-0000-0000DA070000}"/>
    <hyperlink ref="D1213" r:id="rId2012" xr:uid="{00000000-0004-0000-0000-0000DB070000}"/>
    <hyperlink ref="G1213" r:id="rId2013" xr:uid="{00000000-0004-0000-0000-0000DC070000}"/>
    <hyperlink ref="D1214" r:id="rId2014" xr:uid="{00000000-0004-0000-0000-0000DD070000}"/>
    <hyperlink ref="F1214" r:id="rId2015" xr:uid="{00000000-0004-0000-0000-0000DE070000}"/>
    <hyperlink ref="G1214" r:id="rId2016" xr:uid="{00000000-0004-0000-0000-0000DF070000}"/>
    <hyperlink ref="D1215" r:id="rId2017" xr:uid="{00000000-0004-0000-0000-0000E0070000}"/>
    <hyperlink ref="E1215" r:id="rId2018" xr:uid="{00000000-0004-0000-0000-0000E1070000}"/>
    <hyperlink ref="E1216" r:id="rId2019" xr:uid="{00000000-0004-0000-0000-0000E2070000}"/>
    <hyperlink ref="D1217" r:id="rId2020" xr:uid="{00000000-0004-0000-0000-0000E3070000}"/>
    <hyperlink ref="E1217" r:id="rId2021" xr:uid="{00000000-0004-0000-0000-0000E4070000}"/>
    <hyperlink ref="D1218" r:id="rId2022" xr:uid="{00000000-0004-0000-0000-0000E5070000}"/>
    <hyperlink ref="E1218" r:id="rId2023" xr:uid="{00000000-0004-0000-0000-0000E6070000}"/>
    <hyperlink ref="D1219" r:id="rId2024" xr:uid="{00000000-0004-0000-0000-0000E7070000}"/>
    <hyperlink ref="E1219" r:id="rId2025" xr:uid="{00000000-0004-0000-0000-0000E8070000}"/>
    <hyperlink ref="E1220" r:id="rId2026" xr:uid="{00000000-0004-0000-0000-0000E9070000}"/>
    <hyperlink ref="D1221" r:id="rId2027" xr:uid="{00000000-0004-0000-0000-0000EA070000}"/>
    <hyperlink ref="E1221" r:id="rId2028" xr:uid="{00000000-0004-0000-0000-0000EB070000}"/>
    <hyperlink ref="D1222" r:id="rId2029" xr:uid="{00000000-0004-0000-0000-0000EC070000}"/>
    <hyperlink ref="E1222" r:id="rId2030" xr:uid="{00000000-0004-0000-0000-0000ED070000}"/>
    <hyperlink ref="D1223" r:id="rId2031" xr:uid="{00000000-0004-0000-0000-0000EE070000}"/>
    <hyperlink ref="E1223" r:id="rId2032" xr:uid="{00000000-0004-0000-0000-0000EF070000}"/>
    <hyperlink ref="D1224" r:id="rId2033" xr:uid="{00000000-0004-0000-0000-0000F0070000}"/>
    <hyperlink ref="E1224" r:id="rId2034" xr:uid="{00000000-0004-0000-0000-0000F1070000}"/>
    <hyperlink ref="D1225" r:id="rId2035" xr:uid="{00000000-0004-0000-0000-0000F2070000}"/>
    <hyperlink ref="D1226" r:id="rId2036" xr:uid="{00000000-0004-0000-0000-0000F3070000}"/>
    <hyperlink ref="E1226" r:id="rId2037" xr:uid="{00000000-0004-0000-0000-0000F4070000}"/>
    <hyperlink ref="D1227" r:id="rId2038" xr:uid="{00000000-0004-0000-0000-0000F5070000}"/>
    <hyperlink ref="E1227" r:id="rId2039" xr:uid="{00000000-0004-0000-0000-0000F6070000}"/>
    <hyperlink ref="D1228" r:id="rId2040" xr:uid="{00000000-0004-0000-0000-0000F7070000}"/>
    <hyperlink ref="D1229" r:id="rId2041" xr:uid="{00000000-0004-0000-0000-0000F8070000}"/>
    <hyperlink ref="D1230" r:id="rId2042" xr:uid="{00000000-0004-0000-0000-0000F9070000}"/>
    <hyperlink ref="D1231" r:id="rId2043" xr:uid="{00000000-0004-0000-0000-0000FA070000}"/>
    <hyperlink ref="E1231" r:id="rId2044" xr:uid="{00000000-0004-0000-0000-0000FB070000}"/>
    <hyperlink ref="F1232" r:id="rId2045" xr:uid="{00000000-0004-0000-0000-0000FC070000}"/>
    <hyperlink ref="G1232" r:id="rId2046" xr:uid="{00000000-0004-0000-0000-0000FD070000}"/>
    <hyperlink ref="E1233" r:id="rId2047" xr:uid="{00000000-0004-0000-0000-0000FE070000}"/>
    <hyperlink ref="G1233" r:id="rId2048" xr:uid="{00000000-0004-0000-0000-0000FF070000}"/>
    <hyperlink ref="F1234" r:id="rId2049" xr:uid="{00000000-0004-0000-0000-000000080000}"/>
    <hyperlink ref="F1235" r:id="rId2050" xr:uid="{00000000-0004-0000-0000-000001080000}"/>
    <hyperlink ref="G1235" r:id="rId2051" xr:uid="{00000000-0004-0000-0000-000002080000}"/>
    <hyperlink ref="D1236" r:id="rId2052" xr:uid="{00000000-0004-0000-0000-000003080000}"/>
    <hyperlink ref="E1236" r:id="rId2053" xr:uid="{00000000-0004-0000-0000-000004080000}"/>
    <hyperlink ref="F1236" r:id="rId2054" xr:uid="{00000000-0004-0000-0000-000005080000}"/>
    <hyperlink ref="G1236" r:id="rId2055" xr:uid="{00000000-0004-0000-0000-000006080000}"/>
    <hyperlink ref="E1237" r:id="rId2056" xr:uid="{00000000-0004-0000-0000-000007080000}"/>
    <hyperlink ref="F1237" r:id="rId2057" xr:uid="{00000000-0004-0000-0000-000008080000}"/>
    <hyperlink ref="G1237" r:id="rId2058" xr:uid="{00000000-0004-0000-0000-000009080000}"/>
    <hyperlink ref="D1238" r:id="rId2059" xr:uid="{00000000-0004-0000-0000-00000A080000}"/>
    <hyperlink ref="F1238" r:id="rId2060" xr:uid="{00000000-0004-0000-0000-00000B080000}"/>
    <hyperlink ref="G1238" r:id="rId2061" xr:uid="{00000000-0004-0000-0000-00000C080000}"/>
    <hyperlink ref="D1239" r:id="rId2062" xr:uid="{00000000-0004-0000-0000-00000D080000}"/>
    <hyperlink ref="E1239" r:id="rId2063" xr:uid="{00000000-0004-0000-0000-00000E080000}"/>
    <hyperlink ref="F1239" r:id="rId2064" xr:uid="{00000000-0004-0000-0000-00000F080000}"/>
    <hyperlink ref="D1240" r:id="rId2065" xr:uid="{00000000-0004-0000-0000-000010080000}"/>
    <hyperlink ref="E1240" r:id="rId2066" xr:uid="{00000000-0004-0000-0000-000011080000}"/>
    <hyperlink ref="F1240" r:id="rId2067" xr:uid="{00000000-0004-0000-0000-000012080000}"/>
    <hyperlink ref="D1241" r:id="rId2068" xr:uid="{00000000-0004-0000-0000-000013080000}"/>
    <hyperlink ref="E1241" r:id="rId2069" xr:uid="{00000000-0004-0000-0000-000014080000}"/>
    <hyperlink ref="F1241" r:id="rId2070" xr:uid="{00000000-0004-0000-0000-000015080000}"/>
    <hyperlink ref="D1242" r:id="rId2071" xr:uid="{00000000-0004-0000-0000-000016080000}"/>
    <hyperlink ref="E1242" r:id="rId2072" xr:uid="{00000000-0004-0000-0000-000017080000}"/>
    <hyperlink ref="F1242" r:id="rId2073" xr:uid="{00000000-0004-0000-0000-000018080000}"/>
    <hyperlink ref="D1243" r:id="rId2074" xr:uid="{00000000-0004-0000-0000-000019080000}"/>
    <hyperlink ref="F1243" r:id="rId2075" xr:uid="{00000000-0004-0000-0000-00001A080000}"/>
    <hyperlink ref="D1244" r:id="rId2076" xr:uid="{00000000-0004-0000-0000-00001B080000}"/>
    <hyperlink ref="E1244" r:id="rId2077" xr:uid="{00000000-0004-0000-0000-00001C080000}"/>
    <hyperlink ref="F1244" r:id="rId2078" xr:uid="{00000000-0004-0000-0000-00001D080000}"/>
    <hyperlink ref="D1245" r:id="rId2079" xr:uid="{00000000-0004-0000-0000-00001E080000}"/>
    <hyperlink ref="E1245" r:id="rId2080" xr:uid="{00000000-0004-0000-0000-00001F080000}"/>
    <hyperlink ref="F1245" r:id="rId2081" xr:uid="{00000000-0004-0000-0000-000020080000}"/>
    <hyperlink ref="G1245" r:id="rId2082" xr:uid="{00000000-0004-0000-0000-000021080000}"/>
    <hyperlink ref="D1246" r:id="rId2083" xr:uid="{00000000-0004-0000-0000-000022080000}"/>
    <hyperlink ref="F1246" r:id="rId2084" xr:uid="{00000000-0004-0000-0000-000023080000}"/>
    <hyperlink ref="D1247" r:id="rId2085" xr:uid="{00000000-0004-0000-0000-000024080000}"/>
    <hyperlink ref="E1247" r:id="rId2086" xr:uid="{00000000-0004-0000-0000-000025080000}"/>
    <hyperlink ref="F1248" r:id="rId2087" xr:uid="{00000000-0004-0000-0000-000026080000}"/>
    <hyperlink ref="G1248" r:id="rId2088" xr:uid="{00000000-0004-0000-0000-000027080000}"/>
    <hyperlink ref="F1249" r:id="rId2089" xr:uid="{00000000-0004-0000-0000-000028080000}"/>
    <hyperlink ref="G1249" r:id="rId2090" xr:uid="{00000000-0004-0000-0000-000029080000}"/>
    <hyperlink ref="D1250" r:id="rId2091" xr:uid="{00000000-0004-0000-0000-00002A080000}"/>
    <hyperlink ref="F1250" r:id="rId2092" xr:uid="{00000000-0004-0000-0000-00002B080000}"/>
    <hyperlink ref="D1251" r:id="rId2093" xr:uid="{00000000-0004-0000-0000-00002C080000}"/>
    <hyperlink ref="E1251" r:id="rId2094" xr:uid="{00000000-0004-0000-0000-00002D080000}"/>
    <hyperlink ref="D1252" r:id="rId2095" xr:uid="{00000000-0004-0000-0000-00002E080000}"/>
    <hyperlink ref="F1252" r:id="rId2096" xr:uid="{00000000-0004-0000-0000-00002F080000}"/>
    <hyperlink ref="G1252" r:id="rId2097" xr:uid="{00000000-0004-0000-0000-000030080000}"/>
    <hyperlink ref="D1253" r:id="rId2098" xr:uid="{00000000-0004-0000-0000-000031080000}"/>
    <hyperlink ref="F1253" r:id="rId2099" xr:uid="{00000000-0004-0000-0000-000032080000}"/>
    <hyperlink ref="G1253" r:id="rId2100" xr:uid="{00000000-0004-0000-0000-000033080000}"/>
    <hyperlink ref="D1255" r:id="rId2101" xr:uid="{00000000-0004-0000-0000-000034080000}"/>
    <hyperlink ref="F1255" r:id="rId2102" xr:uid="{00000000-0004-0000-0000-000035080000}"/>
    <hyperlink ref="G1256" r:id="rId2103" xr:uid="{00000000-0004-0000-0000-000036080000}"/>
    <hyperlink ref="F1257" r:id="rId2104" xr:uid="{00000000-0004-0000-0000-000037080000}"/>
    <hyperlink ref="G1257" r:id="rId2105" xr:uid="{00000000-0004-0000-0000-000038080000}"/>
    <hyperlink ref="D1258" r:id="rId2106" xr:uid="{00000000-0004-0000-0000-000039080000}"/>
    <hyperlink ref="E1258" r:id="rId2107" xr:uid="{00000000-0004-0000-0000-00003A080000}"/>
    <hyperlink ref="D1259" r:id="rId2108" xr:uid="{00000000-0004-0000-0000-00003B080000}"/>
    <hyperlink ref="E1259" r:id="rId2109" xr:uid="{00000000-0004-0000-0000-00003C080000}"/>
    <hyperlink ref="D1260" r:id="rId2110" xr:uid="{00000000-0004-0000-0000-00003D080000}"/>
    <hyperlink ref="F1260" r:id="rId2111" xr:uid="{00000000-0004-0000-0000-00003E080000}"/>
    <hyperlink ref="E1261" r:id="rId2112" xr:uid="{00000000-0004-0000-0000-00003F080000}"/>
    <hyperlink ref="F1262" r:id="rId2113" xr:uid="{00000000-0004-0000-0000-000040080000}"/>
    <hyperlink ref="D1263" r:id="rId2114" xr:uid="{00000000-0004-0000-0000-000041080000}"/>
    <hyperlink ref="G1263" r:id="rId2115" xr:uid="{00000000-0004-0000-0000-000042080000}"/>
    <hyperlink ref="F1264" r:id="rId2116" xr:uid="{00000000-0004-0000-0000-000043080000}"/>
    <hyperlink ref="F1265" r:id="rId2117" xr:uid="{00000000-0004-0000-0000-000044080000}"/>
    <hyperlink ref="D1268" r:id="rId2118" xr:uid="{00000000-0004-0000-0000-000045080000}"/>
    <hyperlink ref="E1268" r:id="rId2119" xr:uid="{00000000-0004-0000-0000-000046080000}"/>
    <hyperlink ref="G1268" r:id="rId2120" xr:uid="{00000000-0004-0000-0000-000047080000}"/>
    <hyperlink ref="D1269" r:id="rId2121" xr:uid="{00000000-0004-0000-0000-000048080000}"/>
    <hyperlink ref="E1269" r:id="rId2122" xr:uid="{00000000-0004-0000-0000-000049080000}"/>
    <hyperlink ref="D1270" r:id="rId2123" xr:uid="{00000000-0004-0000-0000-00004A080000}"/>
    <hyperlink ref="E1270" r:id="rId2124" xr:uid="{00000000-0004-0000-0000-00004B080000}"/>
    <hyperlink ref="E1271" r:id="rId2125" xr:uid="{00000000-0004-0000-0000-00004C080000}"/>
    <hyperlink ref="E1272" r:id="rId2126" xr:uid="{00000000-0004-0000-0000-00004D080000}"/>
    <hyperlink ref="F1273" r:id="rId2127" xr:uid="{00000000-0004-0000-0000-00004E080000}"/>
    <hyperlink ref="F1274" r:id="rId2128" xr:uid="{00000000-0004-0000-0000-00004F080000}"/>
    <hyperlink ref="E1275" r:id="rId2129" xr:uid="{00000000-0004-0000-0000-000050080000}"/>
    <hyperlink ref="D1276" r:id="rId2130" xr:uid="{00000000-0004-0000-0000-000051080000}"/>
    <hyperlink ref="E1278" r:id="rId2131" xr:uid="{00000000-0004-0000-0000-000052080000}"/>
    <hyperlink ref="E1279" r:id="rId2132" xr:uid="{00000000-0004-0000-0000-000053080000}"/>
    <hyperlink ref="E1280" r:id="rId2133" xr:uid="{00000000-0004-0000-0000-000054080000}"/>
    <hyperlink ref="E1281" r:id="rId2134" xr:uid="{00000000-0004-0000-0000-000055080000}"/>
    <hyperlink ref="D1282" r:id="rId2135" xr:uid="{00000000-0004-0000-0000-000056080000}"/>
    <hyperlink ref="E1283" r:id="rId2136" xr:uid="{00000000-0004-0000-0000-000057080000}"/>
    <hyperlink ref="D1286" r:id="rId2137" xr:uid="{00000000-0004-0000-0000-000058080000}"/>
    <hyperlink ref="E1286" r:id="rId2138" xr:uid="{00000000-0004-0000-0000-000059080000}"/>
    <hyperlink ref="D1287" r:id="rId2139" xr:uid="{00000000-0004-0000-0000-00005A080000}"/>
    <hyperlink ref="E1287" r:id="rId2140" xr:uid="{00000000-0004-0000-0000-00005B080000}"/>
    <hyperlink ref="D1288" r:id="rId2141" xr:uid="{00000000-0004-0000-0000-00005C080000}"/>
    <hyperlink ref="E1288" r:id="rId2142" xr:uid="{00000000-0004-0000-0000-00005D080000}"/>
    <hyperlink ref="D1289" r:id="rId2143" xr:uid="{00000000-0004-0000-0000-00005E080000}"/>
    <hyperlink ref="F1289" r:id="rId2144" xr:uid="{00000000-0004-0000-0000-00005F080000}"/>
    <hyperlink ref="D1290" r:id="rId2145" xr:uid="{00000000-0004-0000-0000-000060080000}"/>
    <hyperlink ref="E1290" r:id="rId2146" xr:uid="{00000000-0004-0000-0000-000061080000}"/>
    <hyperlink ref="D1291" r:id="rId2147" xr:uid="{00000000-0004-0000-0000-000062080000}"/>
    <hyperlink ref="F1291" r:id="rId2148" xr:uid="{00000000-0004-0000-0000-000063080000}"/>
    <hyperlink ref="F1292" r:id="rId2149" xr:uid="{00000000-0004-0000-0000-000064080000}"/>
    <hyperlink ref="D1293" r:id="rId2150" xr:uid="{00000000-0004-0000-0000-000065080000}"/>
    <hyperlink ref="F1293" r:id="rId2151" xr:uid="{00000000-0004-0000-0000-000066080000}"/>
    <hyperlink ref="D1294" r:id="rId2152" xr:uid="{00000000-0004-0000-0000-000067080000}"/>
    <hyperlink ref="E1294" r:id="rId2153" xr:uid="{00000000-0004-0000-0000-000068080000}"/>
    <hyperlink ref="D1295" r:id="rId2154" xr:uid="{00000000-0004-0000-0000-000069080000}"/>
    <hyperlink ref="E1295" r:id="rId2155" xr:uid="{00000000-0004-0000-0000-00006A080000}"/>
    <hyperlink ref="G1296" r:id="rId2156" xr:uid="{00000000-0004-0000-0000-00006B080000}"/>
    <hyperlink ref="D1300" r:id="rId2157" xr:uid="{00000000-0004-0000-0000-00006C080000}"/>
    <hyperlink ref="F1301" r:id="rId2158" xr:uid="{00000000-0004-0000-0000-00006D080000}"/>
    <hyperlink ref="F1302" r:id="rId2159" xr:uid="{00000000-0004-0000-0000-00006E080000}"/>
    <hyperlink ref="G1303" r:id="rId2160" xr:uid="{00000000-0004-0000-0000-00006F080000}"/>
    <hyperlink ref="F1305" r:id="rId2161" xr:uid="{00000000-0004-0000-0000-000070080000}"/>
    <hyperlink ref="F1307" r:id="rId2162" xr:uid="{00000000-0004-0000-0000-000071080000}"/>
    <hyperlink ref="F1308" r:id="rId2163" xr:uid="{00000000-0004-0000-0000-000072080000}"/>
    <hyperlink ref="F1311" r:id="rId2164" xr:uid="{00000000-0004-0000-0000-000073080000}"/>
    <hyperlink ref="F1312" r:id="rId2165" xr:uid="{00000000-0004-0000-0000-000074080000}"/>
    <hyperlink ref="F1313" r:id="rId2166" xr:uid="{00000000-0004-0000-0000-000075080000}"/>
    <hyperlink ref="F1314" r:id="rId2167" xr:uid="{00000000-0004-0000-0000-000076080000}"/>
    <hyperlink ref="F1315" r:id="rId2168" xr:uid="{00000000-0004-0000-0000-000077080000}"/>
    <hyperlink ref="F1316" r:id="rId2169" xr:uid="{00000000-0004-0000-0000-000078080000}"/>
    <hyperlink ref="F1317" r:id="rId2170" xr:uid="{00000000-0004-0000-0000-000079080000}"/>
    <hyperlink ref="F1318" r:id="rId2171" xr:uid="{00000000-0004-0000-0000-00007A080000}"/>
    <hyperlink ref="F1319" r:id="rId2172" xr:uid="{00000000-0004-0000-0000-00007B080000}"/>
    <hyperlink ref="D1321" r:id="rId2173" xr:uid="{00000000-0004-0000-0000-00007C080000}"/>
    <hyperlink ref="F1322" r:id="rId2174" xr:uid="{00000000-0004-0000-0000-00007D080000}"/>
    <hyperlink ref="F1332" r:id="rId2175" xr:uid="{00000000-0004-0000-0000-00007E080000}"/>
    <hyperlink ref="F1334" r:id="rId2176" xr:uid="{00000000-0004-0000-0000-00007F080000}"/>
    <hyperlink ref="F1335" r:id="rId2177" xr:uid="{00000000-0004-0000-0000-000080080000}"/>
    <hyperlink ref="F1336" r:id="rId2178" xr:uid="{00000000-0004-0000-0000-000081080000}"/>
    <hyperlink ref="F1337" r:id="rId2179" xr:uid="{00000000-0004-0000-0000-000082080000}"/>
    <hyperlink ref="F1338" r:id="rId2180" xr:uid="{00000000-0004-0000-0000-000083080000}"/>
    <hyperlink ref="D1339" r:id="rId2181" xr:uid="{00000000-0004-0000-0000-000084080000}"/>
    <hyperlink ref="F1339" r:id="rId2182" xr:uid="{00000000-0004-0000-0000-000085080000}"/>
    <hyperlink ref="D1340" r:id="rId2183" xr:uid="{00000000-0004-0000-0000-000086080000}"/>
    <hyperlink ref="F1340" r:id="rId2184" xr:uid="{00000000-0004-0000-0000-000087080000}"/>
    <hyperlink ref="F1341" r:id="rId2185" xr:uid="{00000000-0004-0000-0000-000088080000}"/>
    <hyperlink ref="D1342" r:id="rId2186" xr:uid="{00000000-0004-0000-0000-000089080000}"/>
    <hyperlink ref="F1342" r:id="rId2187" xr:uid="{00000000-0004-0000-0000-00008A080000}"/>
    <hyperlink ref="F1343" r:id="rId2188" xr:uid="{00000000-0004-0000-0000-00008B080000}"/>
    <hyperlink ref="F1344" r:id="rId2189" xr:uid="{00000000-0004-0000-0000-00008C080000}"/>
    <hyperlink ref="F1345" r:id="rId2190" xr:uid="{00000000-0004-0000-0000-00008D080000}"/>
    <hyperlink ref="F1346" r:id="rId2191" xr:uid="{00000000-0004-0000-0000-00008E080000}"/>
    <hyperlink ref="F1347" r:id="rId2192" xr:uid="{00000000-0004-0000-0000-00008F080000}"/>
    <hyperlink ref="D1348" r:id="rId2193" xr:uid="{00000000-0004-0000-0000-000090080000}"/>
    <hyperlink ref="F1348" r:id="rId2194" xr:uid="{00000000-0004-0000-0000-000091080000}"/>
    <hyperlink ref="F1349" r:id="rId2195" xr:uid="{00000000-0004-0000-0000-000092080000}"/>
    <hyperlink ref="F1355" r:id="rId2196" xr:uid="{00000000-0004-0000-0000-000093080000}"/>
    <hyperlink ref="F1356" r:id="rId2197" xr:uid="{00000000-0004-0000-0000-000094080000}"/>
    <hyperlink ref="F1357" r:id="rId2198" xr:uid="{00000000-0004-0000-0000-000095080000}"/>
    <hyperlink ref="F1358" r:id="rId2199" xr:uid="{00000000-0004-0000-0000-000096080000}"/>
    <hyperlink ref="E1360" r:id="rId2200" xr:uid="{00000000-0004-0000-0000-000097080000}"/>
    <hyperlink ref="G1362" r:id="rId2201" xr:uid="{00000000-0004-0000-0000-000098080000}"/>
    <hyperlink ref="G1363" r:id="rId2202" xr:uid="{00000000-0004-0000-0000-000099080000}"/>
    <hyperlink ref="G1364" r:id="rId2203" xr:uid="{00000000-0004-0000-0000-00009A080000}"/>
    <hyperlink ref="G1365" r:id="rId2204" xr:uid="{00000000-0004-0000-0000-00009B080000}"/>
    <hyperlink ref="G1366" r:id="rId2205" xr:uid="{00000000-0004-0000-0000-00009C080000}"/>
    <hyperlink ref="G1367" r:id="rId2206" xr:uid="{00000000-0004-0000-0000-00009D080000}"/>
    <hyperlink ref="G1368" r:id="rId2207" xr:uid="{00000000-0004-0000-0000-00009E080000}"/>
    <hyperlink ref="G1369" r:id="rId2208" xr:uid="{00000000-0004-0000-0000-00009F080000}"/>
    <hyperlink ref="F1370" r:id="rId2209" xr:uid="{00000000-0004-0000-0000-0000A0080000}"/>
    <hyperlink ref="F1371" r:id="rId2210" xr:uid="{00000000-0004-0000-0000-0000A1080000}"/>
    <hyperlink ref="F1372" r:id="rId2211" xr:uid="{00000000-0004-0000-0000-0000A2080000}"/>
    <hyperlink ref="F1373" r:id="rId2212" xr:uid="{00000000-0004-0000-0000-0000A3080000}"/>
    <hyperlink ref="F1374" r:id="rId2213" xr:uid="{00000000-0004-0000-0000-0000A4080000}"/>
    <hyperlink ref="F1375" r:id="rId2214" xr:uid="{00000000-0004-0000-0000-0000A5080000}"/>
    <hyperlink ref="F1376" r:id="rId2215" xr:uid="{00000000-0004-0000-0000-0000A6080000}"/>
    <hyperlink ref="F1377" r:id="rId2216" xr:uid="{00000000-0004-0000-0000-0000A7080000}"/>
    <hyperlink ref="F1380" r:id="rId2217" xr:uid="{00000000-0004-0000-0000-0000A8080000}"/>
    <hyperlink ref="F1381" r:id="rId2218" xr:uid="{00000000-0004-0000-0000-0000A9080000}"/>
    <hyperlink ref="G1382" r:id="rId2219" xr:uid="{00000000-0004-0000-0000-0000AA080000}"/>
    <hyperlink ref="F1385" r:id="rId2220" xr:uid="{00000000-0004-0000-0000-0000AB080000}"/>
    <hyperlink ref="D1386" r:id="rId2221" xr:uid="{00000000-0004-0000-0000-0000AC080000}"/>
    <hyperlink ref="G1388" r:id="rId2222" xr:uid="{00000000-0004-0000-0000-0000AD080000}"/>
    <hyperlink ref="D1389" r:id="rId2223" xr:uid="{00000000-0004-0000-0000-0000AE080000}"/>
    <hyperlink ref="F1389" r:id="rId2224" xr:uid="{00000000-0004-0000-0000-0000AF080000}"/>
    <hyperlink ref="D1390" r:id="rId2225" xr:uid="{00000000-0004-0000-0000-0000B0080000}"/>
    <hyperlink ref="E1390" r:id="rId2226" xr:uid="{00000000-0004-0000-0000-0000B1080000}"/>
    <hyperlink ref="F1390" r:id="rId2227" xr:uid="{00000000-0004-0000-0000-0000B2080000}"/>
    <hyperlink ref="F1391" r:id="rId2228" xr:uid="{00000000-0004-0000-0000-0000B3080000}"/>
    <hyperlink ref="F1392" r:id="rId2229" xr:uid="{00000000-0004-0000-0000-0000B4080000}"/>
    <hyperlink ref="F1393" r:id="rId2230" xr:uid="{00000000-0004-0000-0000-0000B5080000}"/>
    <hyperlink ref="D1394" r:id="rId2231" xr:uid="{00000000-0004-0000-0000-0000B6080000}"/>
    <hyperlink ref="F1394" r:id="rId2232" xr:uid="{00000000-0004-0000-0000-0000B7080000}"/>
    <hyperlink ref="D1395" r:id="rId2233" xr:uid="{00000000-0004-0000-0000-0000B8080000}"/>
    <hyperlink ref="F1395" r:id="rId2234" xr:uid="{00000000-0004-0000-0000-0000B9080000}"/>
    <hyperlink ref="F1396" r:id="rId2235" xr:uid="{00000000-0004-0000-0000-0000BA080000}"/>
    <hyperlink ref="F1397" r:id="rId2236" xr:uid="{00000000-0004-0000-0000-0000BB080000}"/>
    <hyperlink ref="F1398" r:id="rId2237" xr:uid="{00000000-0004-0000-0000-0000BC080000}"/>
    <hyperlink ref="D1399" r:id="rId2238" xr:uid="{00000000-0004-0000-0000-0000BD080000}"/>
    <hyperlink ref="F1399" r:id="rId2239" xr:uid="{00000000-0004-0000-0000-0000BE080000}"/>
    <hyperlink ref="D1400" r:id="rId2240" xr:uid="{00000000-0004-0000-0000-0000BF080000}"/>
    <hyperlink ref="F1400" r:id="rId2241" xr:uid="{00000000-0004-0000-0000-0000C0080000}"/>
    <hyperlink ref="F1401" r:id="rId2242" xr:uid="{00000000-0004-0000-0000-0000C1080000}"/>
    <hyperlink ref="D1404" r:id="rId2243" xr:uid="{00000000-0004-0000-0000-0000C2080000}"/>
    <hyperlink ref="F1404" r:id="rId2244" xr:uid="{00000000-0004-0000-0000-0000C3080000}"/>
    <hyperlink ref="D1405" r:id="rId2245" xr:uid="{00000000-0004-0000-0000-0000C4080000}"/>
    <hyperlink ref="F1405" r:id="rId2246" xr:uid="{00000000-0004-0000-0000-0000C5080000}"/>
    <hyperlink ref="D1406" r:id="rId2247" xr:uid="{00000000-0004-0000-0000-0000C6080000}"/>
    <hyperlink ref="F1406" r:id="rId2248" xr:uid="{00000000-0004-0000-0000-0000C7080000}"/>
    <hyperlink ref="F1407" r:id="rId2249" xr:uid="{00000000-0004-0000-0000-0000C8080000}"/>
    <hyperlink ref="F1408" r:id="rId2250" xr:uid="{00000000-0004-0000-0000-0000C9080000}"/>
    <hyperlink ref="D1409" r:id="rId2251" xr:uid="{00000000-0004-0000-0000-0000CA080000}"/>
    <hyperlink ref="F1409" r:id="rId2252" xr:uid="{00000000-0004-0000-0000-0000CB080000}"/>
    <hyperlink ref="F1412" r:id="rId2253" xr:uid="{00000000-0004-0000-0000-0000CC080000}"/>
    <hyperlink ref="F1413" r:id="rId2254" xr:uid="{00000000-0004-0000-0000-0000CD080000}"/>
    <hyperlink ref="D1416" r:id="rId2255" xr:uid="{00000000-0004-0000-0000-0000CE080000}"/>
    <hyperlink ref="F1416" r:id="rId2256" xr:uid="{00000000-0004-0000-0000-0000CF080000}"/>
    <hyperlink ref="F1417" r:id="rId2257" xr:uid="{00000000-0004-0000-0000-0000D0080000}"/>
    <hyperlink ref="F1418" r:id="rId2258" xr:uid="{00000000-0004-0000-0000-0000D1080000}"/>
    <hyperlink ref="F1419" r:id="rId2259" xr:uid="{00000000-0004-0000-0000-0000D2080000}"/>
    <hyperlink ref="F1420" r:id="rId2260" xr:uid="{00000000-0004-0000-0000-0000D3080000}"/>
    <hyperlink ref="F1421" r:id="rId2261" xr:uid="{00000000-0004-0000-0000-0000D4080000}"/>
    <hyperlink ref="E1422" r:id="rId2262" xr:uid="{00000000-0004-0000-0000-0000D5080000}"/>
    <hyperlink ref="D1427" r:id="rId2263" xr:uid="{00000000-0004-0000-0000-0000D6080000}"/>
    <hyperlink ref="F1427" r:id="rId2264" xr:uid="{00000000-0004-0000-0000-0000D7080000}"/>
    <hyperlink ref="D1428" r:id="rId2265" xr:uid="{00000000-0004-0000-0000-0000D8080000}"/>
    <hyperlink ref="F1428" r:id="rId2266" xr:uid="{00000000-0004-0000-0000-0000D9080000}"/>
    <hyperlink ref="D1429" r:id="rId2267" xr:uid="{00000000-0004-0000-0000-0000DA080000}"/>
    <hyperlink ref="F1429" r:id="rId2268" xr:uid="{00000000-0004-0000-0000-0000DB080000}"/>
    <hyperlink ref="F1433" r:id="rId2269" xr:uid="{00000000-0004-0000-0000-0000DC080000}"/>
    <hyperlink ref="D1434" r:id="rId2270" xr:uid="{00000000-0004-0000-0000-0000DD080000}"/>
    <hyperlink ref="F1434" r:id="rId2271" xr:uid="{00000000-0004-0000-0000-0000DE080000}"/>
    <hyperlink ref="D1436" r:id="rId2272" xr:uid="{00000000-0004-0000-0000-0000DF080000}"/>
    <hyperlink ref="D1437" r:id="rId2273" xr:uid="{00000000-0004-0000-0000-0000E0080000}"/>
    <hyperlink ref="F1438" r:id="rId2274" xr:uid="{00000000-0004-0000-0000-0000E1080000}"/>
    <hyperlink ref="D1439" r:id="rId2275" xr:uid="{00000000-0004-0000-0000-0000E2080000}"/>
    <hyperlink ref="F1439" r:id="rId2276" xr:uid="{00000000-0004-0000-0000-0000E3080000}"/>
    <hyperlink ref="D1440" r:id="rId2277" xr:uid="{00000000-0004-0000-0000-0000E4080000}"/>
    <hyperlink ref="D1447" r:id="rId2278" xr:uid="{00000000-0004-0000-0000-0000E5080000}"/>
    <hyperlink ref="F1447" r:id="rId2279" xr:uid="{00000000-0004-0000-0000-0000E6080000}"/>
    <hyperlink ref="D1450" r:id="rId2280" xr:uid="{00000000-0004-0000-0000-0000E7080000}"/>
    <hyperlink ref="F1450" r:id="rId2281" xr:uid="{00000000-0004-0000-0000-0000E8080000}"/>
    <hyperlink ref="D1451" r:id="rId2282" xr:uid="{00000000-0004-0000-0000-0000E9080000}"/>
    <hyperlink ref="E1451" r:id="rId2283" xr:uid="{00000000-0004-0000-0000-0000EA080000}"/>
    <hyperlink ref="F1452" r:id="rId2284" xr:uid="{00000000-0004-0000-0000-0000EB080000}"/>
    <hyperlink ref="D1453" r:id="rId2285" xr:uid="{00000000-0004-0000-0000-0000EC080000}"/>
    <hyperlink ref="E1453" r:id="rId2286" xr:uid="{00000000-0004-0000-0000-0000ED080000}"/>
    <hyperlink ref="D1454" r:id="rId2287" xr:uid="{00000000-0004-0000-0000-0000EE080000}"/>
    <hyperlink ref="F1454" r:id="rId2288" xr:uid="{00000000-0004-0000-0000-0000EF080000}"/>
    <hyperlink ref="F1457" r:id="rId2289" xr:uid="{00000000-0004-0000-0000-0000F0080000}"/>
    <hyperlink ref="D1458" r:id="rId2290" xr:uid="{00000000-0004-0000-0000-0000F1080000}"/>
    <hyperlink ref="F1460" r:id="rId2291" xr:uid="{00000000-0004-0000-0000-0000F2080000}"/>
    <hyperlink ref="F1461" r:id="rId2292" xr:uid="{00000000-0004-0000-0000-0000F3080000}"/>
    <hyperlink ref="D1462" r:id="rId2293" xr:uid="{00000000-0004-0000-0000-0000F4080000}"/>
    <hyperlink ref="D1463" r:id="rId2294" xr:uid="{00000000-0004-0000-0000-0000F5080000}"/>
    <hyperlink ref="F1463" r:id="rId2295" xr:uid="{00000000-0004-0000-0000-0000F6080000}"/>
    <hyperlink ref="F1465" r:id="rId2296" xr:uid="{00000000-0004-0000-0000-0000F7080000}"/>
    <hyperlink ref="D1466" r:id="rId2297" xr:uid="{00000000-0004-0000-0000-0000F8080000}"/>
    <hyperlink ref="F1467" r:id="rId2298" xr:uid="{00000000-0004-0000-0000-0000F9080000}"/>
    <hyperlink ref="F1468" r:id="rId2299" xr:uid="{00000000-0004-0000-0000-0000FA080000}"/>
    <hyperlink ref="D1469" r:id="rId2300" xr:uid="{00000000-0004-0000-0000-0000FB080000}"/>
    <hyperlink ref="F1469" r:id="rId2301" xr:uid="{00000000-0004-0000-0000-0000FC080000}"/>
    <hyperlink ref="D1473" r:id="rId2302" xr:uid="{00000000-0004-0000-0000-0000FD080000}"/>
    <hyperlink ref="F1473" r:id="rId2303" xr:uid="{00000000-0004-0000-0000-0000FE080000}"/>
    <hyperlink ref="F1474" r:id="rId2304" xr:uid="{00000000-0004-0000-0000-0000FF080000}"/>
    <hyperlink ref="F1475" r:id="rId2305" xr:uid="{00000000-0004-0000-0000-000000090000}"/>
    <hyperlink ref="F1476" r:id="rId2306" xr:uid="{00000000-0004-0000-0000-000001090000}"/>
    <hyperlink ref="D1477" r:id="rId2307" xr:uid="{00000000-0004-0000-0000-000002090000}"/>
    <hyperlink ref="F1477" r:id="rId2308" xr:uid="{00000000-0004-0000-0000-000003090000}"/>
    <hyperlink ref="D1478" r:id="rId2309" xr:uid="{00000000-0004-0000-0000-000004090000}"/>
    <hyperlink ref="F1478" r:id="rId2310" xr:uid="{00000000-0004-0000-0000-000005090000}"/>
    <hyperlink ref="D1479" r:id="rId2311" xr:uid="{00000000-0004-0000-0000-000006090000}"/>
    <hyperlink ref="F1479" r:id="rId2312" xr:uid="{00000000-0004-0000-0000-000007090000}"/>
    <hyperlink ref="D1488" r:id="rId2313" xr:uid="{00000000-0004-0000-0000-000008090000}"/>
    <hyperlink ref="F1488" r:id="rId2314" xr:uid="{00000000-0004-0000-0000-000009090000}"/>
    <hyperlink ref="D1489" r:id="rId2315" xr:uid="{00000000-0004-0000-0000-00000A090000}"/>
    <hyperlink ref="F1489" r:id="rId2316" xr:uid="{00000000-0004-0000-0000-00000B090000}"/>
    <hyperlink ref="F1490" r:id="rId2317" xr:uid="{00000000-0004-0000-0000-00000C090000}"/>
    <hyperlink ref="D1491" r:id="rId2318" xr:uid="{00000000-0004-0000-0000-00000D090000}"/>
    <hyperlink ref="G1491" r:id="rId2319" xr:uid="{00000000-0004-0000-0000-00000E090000}"/>
    <hyperlink ref="D1492" r:id="rId2320" xr:uid="{00000000-0004-0000-0000-00000F090000}"/>
    <hyperlink ref="G1492" r:id="rId2321" xr:uid="{00000000-0004-0000-0000-000010090000}"/>
    <hyperlink ref="G1493" r:id="rId2322" xr:uid="{00000000-0004-0000-0000-000011090000}"/>
    <hyperlink ref="E1500" r:id="rId2323" xr:uid="{00000000-0004-0000-0000-000012090000}"/>
    <hyperlink ref="D1504" r:id="rId2324" xr:uid="{00000000-0004-0000-0000-000013090000}"/>
    <hyperlink ref="F1504" r:id="rId2325" xr:uid="{00000000-0004-0000-0000-000014090000}"/>
    <hyperlink ref="E1505" r:id="rId2326" xr:uid="{00000000-0004-0000-0000-000015090000}"/>
    <hyperlink ref="D1507" r:id="rId2327" xr:uid="{00000000-0004-0000-0000-000016090000}"/>
    <hyperlink ref="F1507" r:id="rId2328" xr:uid="{00000000-0004-0000-0000-000017090000}"/>
    <hyperlink ref="D1508" r:id="rId2329" xr:uid="{00000000-0004-0000-0000-000018090000}"/>
    <hyperlink ref="F1508" r:id="rId2330" xr:uid="{00000000-0004-0000-0000-000019090000}"/>
    <hyperlink ref="D1509" r:id="rId2331" xr:uid="{00000000-0004-0000-0000-00001A090000}"/>
    <hyperlink ref="F1509" r:id="rId2332" xr:uid="{00000000-0004-0000-0000-00001B090000}"/>
    <hyperlink ref="F1512" r:id="rId2333" xr:uid="{00000000-0004-0000-0000-00001C090000}"/>
    <hyperlink ref="D1513" r:id="rId2334" xr:uid="{00000000-0004-0000-0000-00001D090000}"/>
    <hyperlink ref="F1513" r:id="rId2335" xr:uid="{00000000-0004-0000-0000-00001E090000}"/>
    <hyperlink ref="D1514" r:id="rId2336" xr:uid="{00000000-0004-0000-0000-00001F090000}"/>
    <hyperlink ref="G1514" r:id="rId2337" xr:uid="{00000000-0004-0000-0000-000020090000}"/>
    <hyperlink ref="D1515" r:id="rId2338" xr:uid="{00000000-0004-0000-0000-000021090000}"/>
    <hyperlink ref="F1515" r:id="rId2339" xr:uid="{00000000-0004-0000-0000-000022090000}"/>
    <hyperlink ref="D1516" r:id="rId2340" xr:uid="{00000000-0004-0000-0000-000023090000}"/>
    <hyperlink ref="F1516" r:id="rId2341" xr:uid="{00000000-0004-0000-0000-000024090000}"/>
    <hyperlink ref="D1517" r:id="rId2342" xr:uid="{00000000-0004-0000-0000-000025090000}"/>
    <hyperlink ref="F1517" r:id="rId2343" xr:uid="{00000000-0004-0000-0000-000026090000}"/>
    <hyperlink ref="D1518" r:id="rId2344" xr:uid="{00000000-0004-0000-0000-000027090000}"/>
    <hyperlink ref="F1518" r:id="rId2345" xr:uid="{00000000-0004-0000-0000-000028090000}"/>
    <hyperlink ref="D1519" r:id="rId2346" xr:uid="{00000000-0004-0000-0000-000029090000}"/>
    <hyperlink ref="F1519" r:id="rId2347" xr:uid="{00000000-0004-0000-0000-00002A090000}"/>
    <hyperlink ref="D1520" r:id="rId2348" xr:uid="{00000000-0004-0000-0000-00002B090000}"/>
    <hyperlink ref="F1520" r:id="rId2349" xr:uid="{00000000-0004-0000-0000-00002C090000}"/>
    <hyperlink ref="F1521" r:id="rId2350" xr:uid="{00000000-0004-0000-0000-00002D090000}"/>
    <hyperlink ref="D1522" r:id="rId2351" xr:uid="{00000000-0004-0000-0000-00002E090000}"/>
    <hyperlink ref="F1522" r:id="rId2352" xr:uid="{00000000-0004-0000-0000-00002F090000}"/>
    <hyperlink ref="D1523" r:id="rId2353" xr:uid="{00000000-0004-0000-0000-000030090000}"/>
    <hyperlink ref="F1523" r:id="rId2354" xr:uid="{00000000-0004-0000-0000-000031090000}"/>
    <hyperlink ref="G1529" r:id="rId2355" xr:uid="{00000000-0004-0000-0000-000032090000}"/>
    <hyperlink ref="G1530" r:id="rId2356" xr:uid="{00000000-0004-0000-0000-000033090000}"/>
    <hyperlink ref="G1531" r:id="rId2357" xr:uid="{00000000-0004-0000-0000-000034090000}"/>
    <hyperlink ref="G1534" r:id="rId2358" xr:uid="{00000000-0004-0000-0000-000035090000}"/>
    <hyperlink ref="G1536" r:id="rId2359" xr:uid="{00000000-0004-0000-0000-000036090000}"/>
    <hyperlink ref="D1548" r:id="rId2360" xr:uid="{00000000-0004-0000-0000-000037090000}"/>
    <hyperlink ref="D1551" r:id="rId2361" xr:uid="{00000000-0004-0000-0000-000038090000}"/>
    <hyperlink ref="F1551" r:id="rId2362" xr:uid="{00000000-0004-0000-0000-000039090000}"/>
    <hyperlink ref="D1552" r:id="rId2363" xr:uid="{00000000-0004-0000-0000-00003A090000}"/>
    <hyperlink ref="G1552" r:id="rId2364" xr:uid="{00000000-0004-0000-0000-00003B090000}"/>
    <hyperlink ref="D1553" r:id="rId2365" xr:uid="{00000000-0004-0000-0000-00003C090000}"/>
    <hyperlink ref="G1553" r:id="rId2366" xr:uid="{00000000-0004-0000-0000-00003D090000}"/>
    <hyperlink ref="D1554" r:id="rId2367" xr:uid="{00000000-0004-0000-0000-00003E090000}"/>
    <hyperlink ref="G1554" r:id="rId2368" xr:uid="{00000000-0004-0000-0000-00003F090000}"/>
    <hyperlink ref="D1555" r:id="rId2369" xr:uid="{00000000-0004-0000-0000-000040090000}"/>
    <hyperlink ref="G1555" r:id="rId2370" xr:uid="{00000000-0004-0000-0000-000041090000}"/>
    <hyperlink ref="D1556" r:id="rId2371" xr:uid="{00000000-0004-0000-0000-000042090000}"/>
    <hyperlink ref="F1557" r:id="rId2372" xr:uid="{00000000-0004-0000-0000-000043090000}"/>
    <hyperlink ref="G1560" r:id="rId2373" xr:uid="{00000000-0004-0000-0000-000044090000}"/>
    <hyperlink ref="G1561" r:id="rId2374" xr:uid="{00000000-0004-0000-0000-000045090000}"/>
    <hyperlink ref="G1562" r:id="rId2375" xr:uid="{00000000-0004-0000-0000-000046090000}"/>
    <hyperlink ref="G1563" r:id="rId2376" xr:uid="{00000000-0004-0000-0000-000047090000}"/>
    <hyperlink ref="D1564" r:id="rId2377" xr:uid="{00000000-0004-0000-0000-000048090000}"/>
    <hyperlink ref="F1564" r:id="rId2378" xr:uid="{00000000-0004-0000-0000-000049090000}"/>
    <hyperlink ref="F1565" r:id="rId2379" xr:uid="{00000000-0004-0000-0000-00004A090000}"/>
    <hyperlink ref="F1566" r:id="rId2380" xr:uid="{00000000-0004-0000-0000-00004B090000}"/>
    <hyperlink ref="F1567" r:id="rId2381" xr:uid="{00000000-0004-0000-0000-00004C090000}"/>
    <hyperlink ref="G1568" r:id="rId2382" xr:uid="{00000000-0004-0000-0000-00004D090000}"/>
    <hyperlink ref="G1569" r:id="rId2383" xr:uid="{00000000-0004-0000-0000-00004E090000}"/>
    <hyperlink ref="G1570" r:id="rId2384" xr:uid="{00000000-0004-0000-0000-00004F090000}"/>
    <hyperlink ref="G1571" r:id="rId2385" xr:uid="{00000000-0004-0000-0000-000050090000}"/>
    <hyperlink ref="G1572" r:id="rId2386" xr:uid="{00000000-0004-0000-0000-000051090000}"/>
    <hyperlink ref="D1573" r:id="rId2387" xr:uid="{00000000-0004-0000-0000-000052090000}"/>
    <hyperlink ref="G1574" r:id="rId2388" xr:uid="{00000000-0004-0000-0000-000053090000}"/>
    <hyperlink ref="F1575" r:id="rId2389" xr:uid="{00000000-0004-0000-0000-000054090000}"/>
    <hyperlink ref="F1577" r:id="rId2390" xr:uid="{00000000-0004-0000-0000-000055090000}"/>
    <hyperlink ref="D1578" r:id="rId2391" xr:uid="{00000000-0004-0000-0000-000056090000}"/>
    <hyperlink ref="F1579" r:id="rId2392" xr:uid="{00000000-0004-0000-0000-000057090000}"/>
    <hyperlink ref="F1580" r:id="rId2393" xr:uid="{00000000-0004-0000-0000-000058090000}"/>
    <hyperlink ref="G1581" r:id="rId2394" xr:uid="{00000000-0004-0000-0000-000059090000}"/>
    <hyperlink ref="D1582" r:id="rId2395" xr:uid="{00000000-0004-0000-0000-00005A090000}"/>
    <hyperlink ref="G1582" r:id="rId2396" xr:uid="{00000000-0004-0000-0000-00005B090000}"/>
    <hyperlink ref="G1583" r:id="rId2397" xr:uid="{00000000-0004-0000-0000-00005C090000}"/>
    <hyperlink ref="G1584" r:id="rId2398" xr:uid="{00000000-0004-0000-0000-00005D090000}"/>
    <hyperlink ref="G1585" r:id="rId2399" xr:uid="{00000000-0004-0000-0000-00005E090000}"/>
    <hyperlink ref="G1586" r:id="rId2400" xr:uid="{00000000-0004-0000-0000-00005F090000}"/>
    <hyperlink ref="D1587" r:id="rId2401" xr:uid="{00000000-0004-0000-0000-000060090000}"/>
    <hyperlink ref="G1587" r:id="rId2402" xr:uid="{00000000-0004-0000-0000-000061090000}"/>
    <hyperlink ref="G1588" r:id="rId2403" xr:uid="{00000000-0004-0000-0000-000062090000}"/>
    <hyperlink ref="G1590" r:id="rId2404" xr:uid="{00000000-0004-0000-0000-000063090000}"/>
    <hyperlink ref="G1591" r:id="rId2405" xr:uid="{00000000-0004-0000-0000-000064090000}"/>
    <hyperlink ref="D1592" r:id="rId2406" xr:uid="{00000000-0004-0000-0000-000065090000}"/>
    <hyperlink ref="G1592" r:id="rId2407" xr:uid="{00000000-0004-0000-0000-000066090000}"/>
    <hyperlink ref="D1593" r:id="rId2408" xr:uid="{00000000-0004-0000-0000-000067090000}"/>
    <hyperlink ref="G1593" r:id="rId2409" xr:uid="{00000000-0004-0000-0000-000068090000}"/>
    <hyperlink ref="G1594" r:id="rId2410" xr:uid="{00000000-0004-0000-0000-000069090000}"/>
    <hyperlink ref="G1595" r:id="rId2411" xr:uid="{00000000-0004-0000-0000-00006A090000}"/>
    <hyperlink ref="G1596" r:id="rId2412" xr:uid="{00000000-0004-0000-0000-00006B090000}"/>
    <hyperlink ref="F1597" r:id="rId2413" xr:uid="{00000000-0004-0000-0000-00006C090000}"/>
    <hyperlink ref="F1598" r:id="rId2414" xr:uid="{00000000-0004-0000-0000-00006D090000}"/>
    <hyperlink ref="D1599" r:id="rId2415" xr:uid="{00000000-0004-0000-0000-00006E090000}"/>
    <hyperlink ref="F1599" r:id="rId2416" xr:uid="{00000000-0004-0000-0000-00006F090000}"/>
    <hyperlink ref="D1600" r:id="rId2417" xr:uid="{00000000-0004-0000-0000-000070090000}"/>
    <hyperlink ref="F1600" r:id="rId2418" xr:uid="{00000000-0004-0000-0000-000071090000}"/>
    <hyperlink ref="D1601" r:id="rId2419" xr:uid="{00000000-0004-0000-0000-000072090000}"/>
    <hyperlink ref="F1601" r:id="rId2420" xr:uid="{00000000-0004-0000-0000-000073090000}"/>
    <hyperlink ref="D1602" r:id="rId2421" xr:uid="{00000000-0004-0000-0000-000074090000}"/>
    <hyperlink ref="F1602" r:id="rId2422" xr:uid="{00000000-0004-0000-0000-000075090000}"/>
    <hyperlink ref="D1603" r:id="rId2423" xr:uid="{00000000-0004-0000-0000-000076090000}"/>
    <hyperlink ref="F1607" r:id="rId2424" xr:uid="{00000000-0004-0000-0000-000077090000}"/>
    <hyperlink ref="D1608" r:id="rId2425" xr:uid="{00000000-0004-0000-0000-000078090000}"/>
    <hyperlink ref="D1609" r:id="rId2426" xr:uid="{00000000-0004-0000-0000-000079090000}"/>
    <hyperlink ref="D1610" r:id="rId2427" xr:uid="{00000000-0004-0000-0000-00007A090000}"/>
    <hyperlink ref="D1611" r:id="rId2428" xr:uid="{00000000-0004-0000-0000-00007B090000}"/>
    <hyperlink ref="D1612" r:id="rId2429" xr:uid="{00000000-0004-0000-0000-00007C090000}"/>
    <hyperlink ref="D1613" r:id="rId2430" xr:uid="{00000000-0004-0000-0000-00007D090000}"/>
    <hyperlink ref="D1614" r:id="rId2431" xr:uid="{00000000-0004-0000-0000-00007E090000}"/>
    <hyperlink ref="D1615" r:id="rId2432" xr:uid="{00000000-0004-0000-0000-00007F090000}"/>
    <hyperlink ref="F1615" r:id="rId2433" xr:uid="{00000000-0004-0000-0000-000080090000}"/>
    <hyperlink ref="D1616" r:id="rId2434" xr:uid="{00000000-0004-0000-0000-000081090000}"/>
    <hyperlink ref="F1616" r:id="rId2435" xr:uid="{00000000-0004-0000-0000-000082090000}"/>
    <hyperlink ref="G1617" r:id="rId2436" xr:uid="{00000000-0004-0000-0000-000083090000}"/>
    <hyperlink ref="D1619" r:id="rId2437" xr:uid="{00000000-0004-0000-0000-000084090000}"/>
    <hyperlink ref="F1619" r:id="rId2438" xr:uid="{00000000-0004-0000-0000-000085090000}"/>
    <hyperlink ref="D1622" r:id="rId2439" xr:uid="{00000000-0004-0000-0000-000086090000}"/>
    <hyperlink ref="F1622" r:id="rId2440" xr:uid="{00000000-0004-0000-0000-000087090000}"/>
    <hyperlink ref="D1623" r:id="rId2441" xr:uid="{00000000-0004-0000-0000-000088090000}"/>
    <hyperlink ref="F1623" r:id="rId2442" xr:uid="{00000000-0004-0000-0000-000089090000}"/>
    <hyperlink ref="D1624" r:id="rId2443" xr:uid="{00000000-0004-0000-0000-00008A090000}"/>
    <hyperlink ref="F1624" r:id="rId2444" xr:uid="{00000000-0004-0000-0000-00008B090000}"/>
    <hyperlink ref="D1627" r:id="rId2445" xr:uid="{00000000-0004-0000-0000-00008C090000}"/>
    <hyperlink ref="F1627" r:id="rId2446" xr:uid="{00000000-0004-0000-0000-00008D090000}"/>
    <hyperlink ref="D1628" r:id="rId2447" xr:uid="{00000000-0004-0000-0000-00008E090000}"/>
    <hyperlink ref="F1628" r:id="rId2448" xr:uid="{00000000-0004-0000-0000-00008F090000}"/>
    <hyperlink ref="D1629" r:id="rId2449" xr:uid="{00000000-0004-0000-0000-000090090000}"/>
    <hyperlink ref="F1629" r:id="rId2450" xr:uid="{00000000-0004-0000-0000-000091090000}"/>
    <hyperlink ref="D1630" r:id="rId2451" xr:uid="{00000000-0004-0000-0000-000092090000}"/>
    <hyperlink ref="F1630" r:id="rId2452" xr:uid="{00000000-0004-0000-0000-000093090000}"/>
    <hyperlink ref="F1631" r:id="rId2453" xr:uid="{00000000-0004-0000-0000-000094090000}"/>
    <hyperlink ref="F1632" r:id="rId2454" xr:uid="{00000000-0004-0000-0000-000095090000}"/>
    <hyperlink ref="F1633" r:id="rId2455" xr:uid="{00000000-0004-0000-0000-000096090000}"/>
    <hyperlink ref="F1634" r:id="rId2456" xr:uid="{00000000-0004-0000-0000-000097090000}"/>
    <hyperlink ref="D1635" r:id="rId2457" xr:uid="{00000000-0004-0000-0000-000098090000}"/>
    <hyperlink ref="F1635" r:id="rId2458" xr:uid="{00000000-0004-0000-0000-000099090000}"/>
    <hyperlink ref="D1636" r:id="rId2459" xr:uid="{00000000-0004-0000-0000-00009A090000}"/>
    <hyperlink ref="F1636" r:id="rId2460" xr:uid="{00000000-0004-0000-0000-00009B090000}"/>
    <hyperlink ref="D1637" r:id="rId2461" xr:uid="{00000000-0004-0000-0000-00009C090000}"/>
    <hyperlink ref="D1638" r:id="rId2462" xr:uid="{00000000-0004-0000-0000-00009D090000}"/>
    <hyperlink ref="D1639" r:id="rId2463" xr:uid="{00000000-0004-0000-0000-00009E090000}"/>
    <hyperlink ref="D1640" r:id="rId2464" xr:uid="{00000000-0004-0000-0000-00009F090000}"/>
    <hyperlink ref="D1641" r:id="rId2465" xr:uid="{00000000-0004-0000-0000-0000A0090000}"/>
    <hyperlink ref="F1641" r:id="rId2466" xr:uid="{00000000-0004-0000-0000-0000A1090000}"/>
    <hyperlink ref="D1643" r:id="rId2467" xr:uid="{00000000-0004-0000-0000-0000A2090000}"/>
    <hyperlink ref="D1644" r:id="rId2468" xr:uid="{00000000-0004-0000-0000-0000A3090000}"/>
    <hyperlink ref="F1644" r:id="rId2469" xr:uid="{00000000-0004-0000-0000-0000A4090000}"/>
    <hyperlink ref="D1645" r:id="rId2470" xr:uid="{00000000-0004-0000-0000-0000A5090000}"/>
    <hyperlink ref="D1646" r:id="rId2471" xr:uid="{00000000-0004-0000-0000-0000A6090000}"/>
    <hyperlink ref="D1647" r:id="rId2472" xr:uid="{00000000-0004-0000-0000-0000A7090000}"/>
    <hyperlink ref="D1648" r:id="rId2473" xr:uid="{00000000-0004-0000-0000-0000A8090000}"/>
    <hyperlink ref="D1649" r:id="rId2474" xr:uid="{00000000-0004-0000-0000-0000A9090000}"/>
    <hyperlink ref="D1650" r:id="rId2475" xr:uid="{00000000-0004-0000-0000-0000AA090000}"/>
    <hyperlink ref="D1651" r:id="rId2476" xr:uid="{00000000-0004-0000-0000-0000AB090000}"/>
    <hyperlink ref="D1652" r:id="rId2477" xr:uid="{00000000-0004-0000-0000-0000AC090000}"/>
    <hyperlink ref="D1653" r:id="rId2478" xr:uid="{00000000-0004-0000-0000-0000AD090000}"/>
    <hyperlink ref="D1654" r:id="rId2479" xr:uid="{00000000-0004-0000-0000-0000AE090000}"/>
    <hyperlink ref="F1654" r:id="rId2480" xr:uid="{00000000-0004-0000-0000-0000AF090000}"/>
    <hyperlink ref="F1655" r:id="rId2481" xr:uid="{00000000-0004-0000-0000-0000B0090000}"/>
    <hyperlink ref="F1656" r:id="rId2482" xr:uid="{00000000-0004-0000-0000-0000B1090000}"/>
    <hyperlink ref="F1657" r:id="rId2483" xr:uid="{00000000-0004-0000-0000-0000B2090000}"/>
    <hyperlink ref="D1658" r:id="rId2484" xr:uid="{00000000-0004-0000-0000-0000B3090000}"/>
    <hyperlink ref="G1658" r:id="rId2485" xr:uid="{00000000-0004-0000-0000-0000B4090000}"/>
    <hyperlink ref="D1659" r:id="rId2486" xr:uid="{00000000-0004-0000-0000-0000B5090000}"/>
    <hyperlink ref="F1659" r:id="rId2487" xr:uid="{00000000-0004-0000-0000-0000B6090000}"/>
    <hyperlink ref="F1660" r:id="rId2488" xr:uid="{00000000-0004-0000-0000-0000B7090000}"/>
    <hyperlink ref="F1661" r:id="rId2489" xr:uid="{00000000-0004-0000-0000-0000B8090000}"/>
    <hyperlink ref="D1662" r:id="rId2490" xr:uid="{00000000-0004-0000-0000-0000B9090000}"/>
    <hyperlink ref="F1662" r:id="rId2491" xr:uid="{00000000-0004-0000-0000-0000BA090000}"/>
    <hyperlink ref="F1663" r:id="rId2492" xr:uid="{00000000-0004-0000-0000-0000BB090000}"/>
    <hyperlink ref="D1664" r:id="rId2493" xr:uid="{00000000-0004-0000-0000-0000BC090000}"/>
    <hyperlink ref="F1664" r:id="rId2494" xr:uid="{00000000-0004-0000-0000-0000BD090000}"/>
    <hyperlink ref="G1665" r:id="rId2495" xr:uid="{00000000-0004-0000-0000-0000BE090000}"/>
    <hyperlink ref="G1666" r:id="rId2496" xr:uid="{00000000-0004-0000-0000-0000BF090000}"/>
    <hyperlink ref="G1667" r:id="rId2497" xr:uid="{00000000-0004-0000-0000-0000C0090000}"/>
    <hyperlink ref="E1668" r:id="rId2498" xr:uid="{00000000-0004-0000-0000-0000C1090000}"/>
    <hyperlink ref="D1669" r:id="rId2499" xr:uid="{00000000-0004-0000-0000-0000C2090000}"/>
    <hyperlink ref="E1669" r:id="rId2500" xr:uid="{00000000-0004-0000-0000-0000C3090000}"/>
    <hyperlink ref="E1670" r:id="rId2501" xr:uid="{00000000-0004-0000-0000-0000C4090000}"/>
    <hyperlink ref="F1671" r:id="rId2502" xr:uid="{00000000-0004-0000-0000-0000C5090000}"/>
    <hyperlink ref="F1672" r:id="rId2503" xr:uid="{00000000-0004-0000-0000-0000C6090000}"/>
    <hyperlink ref="F1673" r:id="rId2504" xr:uid="{00000000-0004-0000-0000-0000C7090000}"/>
    <hyperlink ref="F1674" r:id="rId2505" xr:uid="{00000000-0004-0000-0000-0000C8090000}"/>
    <hyperlink ref="F1675" r:id="rId2506" xr:uid="{00000000-0004-0000-0000-0000C9090000}"/>
    <hyperlink ref="F1676" r:id="rId2507" xr:uid="{00000000-0004-0000-0000-0000CA090000}"/>
    <hyperlink ref="F1677" r:id="rId2508" xr:uid="{00000000-0004-0000-0000-0000CB090000}"/>
    <hyperlink ref="F1678" r:id="rId2509" xr:uid="{00000000-0004-0000-0000-0000CC090000}"/>
    <hyperlink ref="F1679" r:id="rId2510" xr:uid="{00000000-0004-0000-0000-0000CD090000}"/>
    <hyperlink ref="D1680" r:id="rId2511" xr:uid="{00000000-0004-0000-0000-0000CE090000}"/>
    <hyperlink ref="F1680" r:id="rId2512" xr:uid="{00000000-0004-0000-0000-0000CF090000}"/>
    <hyperlink ref="D1681" r:id="rId2513" xr:uid="{00000000-0004-0000-0000-0000D0090000}"/>
    <hyperlink ref="F1681" r:id="rId2514" xr:uid="{00000000-0004-0000-0000-0000D1090000}"/>
    <hyperlink ref="D1682" r:id="rId2515" xr:uid="{00000000-0004-0000-0000-0000D2090000}"/>
    <hyperlink ref="F1682" r:id="rId2516" xr:uid="{00000000-0004-0000-0000-0000D3090000}"/>
    <hyperlink ref="D1683" r:id="rId2517" xr:uid="{00000000-0004-0000-0000-0000D4090000}"/>
    <hyperlink ref="F1683" r:id="rId2518" xr:uid="{00000000-0004-0000-0000-0000D5090000}"/>
    <hyperlink ref="F1684" r:id="rId2519" xr:uid="{00000000-0004-0000-0000-0000D6090000}"/>
    <hyperlink ref="F1685" r:id="rId2520" xr:uid="{00000000-0004-0000-0000-0000D7090000}"/>
    <hyperlink ref="F1686" r:id="rId2521" xr:uid="{00000000-0004-0000-0000-0000D8090000}"/>
    <hyperlink ref="F1687" r:id="rId2522" xr:uid="{00000000-0004-0000-0000-0000D9090000}"/>
    <hyperlink ref="D1688" r:id="rId2523" xr:uid="{00000000-0004-0000-0000-0000DA090000}"/>
    <hyperlink ref="F1688" r:id="rId2524" xr:uid="{00000000-0004-0000-0000-0000DB090000}"/>
    <hyperlink ref="D1689" r:id="rId2525" xr:uid="{00000000-0004-0000-0000-0000DC090000}"/>
    <hyperlink ref="F1689" r:id="rId2526" xr:uid="{00000000-0004-0000-0000-0000DD090000}"/>
    <hyperlink ref="D1690" r:id="rId2527" xr:uid="{00000000-0004-0000-0000-0000DE090000}"/>
    <hyperlink ref="F1690" r:id="rId2528" xr:uid="{00000000-0004-0000-0000-0000DF090000}"/>
    <hyperlink ref="F1691" r:id="rId2529" xr:uid="{00000000-0004-0000-0000-0000E0090000}"/>
    <hyperlink ref="D1692" r:id="rId2530" xr:uid="{00000000-0004-0000-0000-0000E1090000}"/>
    <hyperlink ref="F1692" r:id="rId2531" xr:uid="{00000000-0004-0000-0000-0000E2090000}"/>
    <hyperlink ref="D1693" r:id="rId2532" xr:uid="{00000000-0004-0000-0000-0000E3090000}"/>
    <hyperlink ref="G1693" r:id="rId2533" xr:uid="{00000000-0004-0000-0000-0000E4090000}"/>
    <hyperlink ref="F1694" r:id="rId2534" xr:uid="{00000000-0004-0000-0000-0000E5090000}"/>
    <hyperlink ref="F1695" r:id="rId2535" xr:uid="{00000000-0004-0000-0000-0000E6090000}"/>
    <hyperlink ref="F1696" r:id="rId2536" xr:uid="{00000000-0004-0000-0000-0000E7090000}"/>
    <hyperlink ref="F1697" r:id="rId2537" xr:uid="{00000000-0004-0000-0000-0000E8090000}"/>
    <hyperlink ref="F1698" r:id="rId2538" xr:uid="{00000000-0004-0000-0000-0000E9090000}"/>
    <hyperlink ref="D1699" r:id="rId2539" xr:uid="{00000000-0004-0000-0000-0000EA090000}"/>
    <hyperlink ref="F1699" r:id="rId2540" xr:uid="{00000000-0004-0000-0000-0000EB090000}"/>
    <hyperlink ref="G1699" r:id="rId2541" xr:uid="{00000000-0004-0000-0000-0000EC090000}"/>
    <hyperlink ref="D1700" r:id="rId2542" xr:uid="{00000000-0004-0000-0000-0000ED090000}"/>
    <hyperlink ref="E1700" r:id="rId2543" location="overview" xr:uid="{00000000-0004-0000-0000-0000EE090000}"/>
    <hyperlink ref="F1700" r:id="rId2544" xr:uid="{00000000-0004-0000-0000-0000EF090000}"/>
    <hyperlink ref="G1700" r:id="rId2545" xr:uid="{00000000-0004-0000-0000-0000F0090000}"/>
    <hyperlink ref="E1701" r:id="rId2546" location="overview" xr:uid="{00000000-0004-0000-0000-0000F1090000}"/>
    <hyperlink ref="D1702" r:id="rId2547" xr:uid="{00000000-0004-0000-0000-0000F2090000}"/>
    <hyperlink ref="E1702" r:id="rId2548" location="overview" xr:uid="{00000000-0004-0000-0000-0000F3090000}"/>
    <hyperlink ref="D1703" r:id="rId2549" xr:uid="{00000000-0004-0000-0000-0000F4090000}"/>
    <hyperlink ref="F1703" r:id="rId2550" xr:uid="{00000000-0004-0000-0000-0000F5090000}"/>
    <hyperlink ref="G1703" r:id="rId2551" xr:uid="{00000000-0004-0000-0000-0000F6090000}"/>
    <hyperlink ref="D1704" r:id="rId2552" xr:uid="{00000000-0004-0000-0000-0000F7090000}"/>
    <hyperlink ref="F1704" r:id="rId2553" xr:uid="{00000000-0004-0000-0000-0000F8090000}"/>
    <hyperlink ref="G1704" r:id="rId2554" xr:uid="{00000000-0004-0000-0000-0000F9090000}"/>
    <hyperlink ref="F1705" r:id="rId2555" xr:uid="{00000000-0004-0000-0000-0000FA090000}"/>
    <hyperlink ref="F1706" r:id="rId2556" xr:uid="{00000000-0004-0000-0000-0000FB090000}"/>
    <hyperlink ref="F1707" r:id="rId2557" xr:uid="{00000000-0004-0000-0000-0000FC090000}"/>
    <hyperlink ref="D1708" r:id="rId2558" xr:uid="{00000000-0004-0000-0000-0000FD090000}"/>
    <hyperlink ref="G1708" r:id="rId2559" xr:uid="{00000000-0004-0000-0000-0000FE090000}"/>
    <hyperlink ref="D1709" r:id="rId2560" xr:uid="{00000000-0004-0000-0000-0000FF090000}"/>
    <hyperlink ref="F1709" r:id="rId2561" xr:uid="{00000000-0004-0000-0000-0000000A0000}"/>
    <hyperlink ref="D1710" r:id="rId2562" xr:uid="{00000000-0004-0000-0000-0000010A0000}"/>
    <hyperlink ref="F1710" r:id="rId2563" xr:uid="{00000000-0004-0000-0000-0000020A0000}"/>
    <hyperlink ref="D1711" r:id="rId2564" xr:uid="{00000000-0004-0000-0000-0000030A0000}"/>
    <hyperlink ref="F1711" r:id="rId2565" xr:uid="{00000000-0004-0000-0000-0000040A0000}"/>
    <hyperlink ref="D1712" r:id="rId2566" xr:uid="{00000000-0004-0000-0000-0000050A0000}"/>
    <hyperlink ref="F1712" r:id="rId2567" xr:uid="{00000000-0004-0000-0000-0000060A0000}"/>
    <hyperlink ref="F1713" r:id="rId2568" xr:uid="{00000000-0004-0000-0000-0000070A0000}"/>
    <hyperlink ref="F1714" r:id="rId2569" xr:uid="{00000000-0004-0000-0000-0000080A0000}"/>
    <hyperlink ref="F1715" r:id="rId2570" xr:uid="{00000000-0004-0000-0000-0000090A0000}"/>
    <hyperlink ref="F1716" r:id="rId2571" xr:uid="{00000000-0004-0000-0000-00000A0A0000}"/>
    <hyperlink ref="F1717" r:id="rId2572" xr:uid="{00000000-0004-0000-0000-00000B0A0000}"/>
    <hyperlink ref="F1719" r:id="rId2573" xr:uid="{00000000-0004-0000-0000-00000C0A0000}"/>
    <hyperlink ref="F1720" r:id="rId2574" xr:uid="{00000000-0004-0000-0000-00000D0A0000}"/>
    <hyperlink ref="D1721" r:id="rId2575" xr:uid="{00000000-0004-0000-0000-00000E0A0000}"/>
    <hyperlink ref="F1721" r:id="rId2576" xr:uid="{00000000-0004-0000-0000-00000F0A0000}"/>
    <hyperlink ref="D1722" r:id="rId2577" xr:uid="{00000000-0004-0000-0000-0000100A0000}"/>
    <hyperlink ref="F1722" r:id="rId2578" xr:uid="{00000000-0004-0000-0000-0000110A0000}"/>
    <hyperlink ref="F1723" r:id="rId2579" xr:uid="{00000000-0004-0000-0000-0000120A0000}"/>
    <hyperlink ref="F1724" r:id="rId2580" xr:uid="{00000000-0004-0000-0000-0000130A0000}"/>
    <hyperlink ref="F1725" r:id="rId2581" xr:uid="{00000000-0004-0000-0000-0000140A0000}"/>
    <hyperlink ref="F1726" r:id="rId2582" xr:uid="{00000000-0004-0000-0000-0000150A0000}"/>
    <hyperlink ref="D1727" r:id="rId2583" xr:uid="{00000000-0004-0000-0000-0000160A0000}"/>
    <hyperlink ref="F1727" r:id="rId2584" xr:uid="{00000000-0004-0000-0000-0000170A0000}"/>
    <hyperlink ref="D1728" r:id="rId2585" xr:uid="{00000000-0004-0000-0000-0000180A0000}"/>
    <hyperlink ref="F1728" r:id="rId2586" xr:uid="{00000000-0004-0000-0000-0000190A0000}"/>
    <hyperlink ref="F1729" r:id="rId2587" xr:uid="{00000000-0004-0000-0000-00001A0A0000}"/>
    <hyperlink ref="F1730" r:id="rId2588" xr:uid="{00000000-0004-0000-0000-00001B0A0000}"/>
    <hyperlink ref="F1732" r:id="rId2589" xr:uid="{00000000-0004-0000-0000-00001C0A0000}"/>
    <hyperlink ref="F1733" r:id="rId2590" xr:uid="{00000000-0004-0000-0000-00001D0A0000}"/>
    <hyperlink ref="F1734" r:id="rId2591" xr:uid="{00000000-0004-0000-0000-00001E0A0000}"/>
    <hyperlink ref="F1735" r:id="rId2592" xr:uid="{00000000-0004-0000-0000-00001F0A0000}"/>
    <hyperlink ref="F1736" r:id="rId2593" xr:uid="{00000000-0004-0000-0000-0000200A0000}"/>
    <hyperlink ref="D1737" r:id="rId2594" xr:uid="{00000000-0004-0000-0000-0000210A0000}"/>
    <hyperlink ref="F1737" r:id="rId2595" xr:uid="{00000000-0004-0000-0000-0000220A0000}"/>
    <hyperlink ref="F1738" r:id="rId2596" xr:uid="{00000000-0004-0000-0000-0000230A0000}"/>
    <hyperlink ref="D1739" r:id="rId2597" xr:uid="{00000000-0004-0000-0000-0000240A0000}"/>
    <hyperlink ref="F1739" r:id="rId2598" xr:uid="{00000000-0004-0000-0000-0000250A0000}"/>
    <hyperlink ref="D1740" r:id="rId2599" xr:uid="{00000000-0004-0000-0000-0000260A0000}"/>
    <hyperlink ref="F1740" r:id="rId2600" xr:uid="{00000000-0004-0000-0000-0000270A0000}"/>
    <hyperlink ref="D1741" r:id="rId2601" xr:uid="{00000000-0004-0000-0000-0000280A0000}"/>
    <hyperlink ref="F1741" r:id="rId2602" xr:uid="{00000000-0004-0000-0000-0000290A0000}"/>
    <hyperlink ref="D1742" r:id="rId2603" xr:uid="{00000000-0004-0000-0000-00002A0A0000}"/>
    <hyperlink ref="F1742" r:id="rId2604" xr:uid="{00000000-0004-0000-0000-00002B0A0000}"/>
    <hyperlink ref="F1748" r:id="rId2605" xr:uid="{00000000-0004-0000-0000-00002C0A0000}"/>
    <hyperlink ref="D1749" r:id="rId2606" xr:uid="{00000000-0004-0000-0000-00002D0A0000}"/>
    <hyperlink ref="F1749" r:id="rId2607" xr:uid="{00000000-0004-0000-0000-00002E0A0000}"/>
    <hyperlink ref="F1750" r:id="rId2608" xr:uid="{00000000-0004-0000-0000-00002F0A0000}"/>
    <hyperlink ref="F1751" r:id="rId2609" xr:uid="{00000000-0004-0000-0000-0000300A0000}"/>
    <hyperlink ref="F1752" r:id="rId2610" xr:uid="{00000000-0004-0000-0000-0000310A0000}"/>
    <hyperlink ref="F1753" r:id="rId2611" xr:uid="{00000000-0004-0000-0000-0000320A0000}"/>
    <hyperlink ref="D1754" r:id="rId2612" xr:uid="{00000000-0004-0000-0000-0000330A0000}"/>
    <hyperlink ref="F1754" r:id="rId2613" xr:uid="{00000000-0004-0000-0000-0000340A0000}"/>
    <hyperlink ref="D1755" r:id="rId2614" xr:uid="{00000000-0004-0000-0000-0000350A0000}"/>
    <hyperlink ref="F1755" r:id="rId2615" xr:uid="{00000000-0004-0000-0000-0000360A0000}"/>
    <hyperlink ref="D1756" r:id="rId2616" xr:uid="{00000000-0004-0000-0000-0000370A0000}"/>
    <hyperlink ref="F1756" r:id="rId2617" xr:uid="{00000000-0004-0000-0000-0000380A0000}"/>
    <hyperlink ref="D1757" r:id="rId2618" xr:uid="{00000000-0004-0000-0000-0000390A0000}"/>
    <hyperlink ref="F1757" r:id="rId2619" xr:uid="{00000000-0004-0000-0000-00003A0A0000}"/>
    <hyperlink ref="F1758" r:id="rId2620" xr:uid="{00000000-0004-0000-0000-00003B0A0000}"/>
    <hyperlink ref="D1759" r:id="rId2621" xr:uid="{00000000-0004-0000-0000-00003C0A0000}"/>
    <hyperlink ref="F1759" r:id="rId2622" xr:uid="{00000000-0004-0000-0000-00003D0A0000}"/>
    <hyperlink ref="F1761" r:id="rId2623" xr:uid="{00000000-0004-0000-0000-00003E0A0000}"/>
    <hyperlink ref="D1763" r:id="rId2624" xr:uid="{00000000-0004-0000-0000-00003F0A0000}"/>
    <hyperlink ref="E1763" r:id="rId2625" xr:uid="{00000000-0004-0000-0000-0000400A0000}"/>
    <hyperlink ref="D1764" r:id="rId2626" xr:uid="{00000000-0004-0000-0000-0000410A0000}"/>
    <hyperlink ref="E1764" r:id="rId2627" xr:uid="{00000000-0004-0000-0000-0000420A0000}"/>
    <hyperlink ref="E1765" r:id="rId2628" xr:uid="{00000000-0004-0000-0000-0000430A0000}"/>
    <hyperlink ref="D1766" r:id="rId2629" xr:uid="{00000000-0004-0000-0000-0000440A0000}"/>
    <hyperlink ref="E1766" r:id="rId2630" xr:uid="{00000000-0004-0000-0000-0000450A0000}"/>
    <hyperlink ref="F1767" r:id="rId2631" xr:uid="{00000000-0004-0000-0000-0000460A0000}"/>
    <hyperlink ref="F1768" r:id="rId2632" xr:uid="{00000000-0004-0000-0000-0000470A0000}"/>
    <hyperlink ref="D1769" r:id="rId2633" xr:uid="{00000000-0004-0000-0000-0000480A0000}"/>
    <hyperlink ref="E1769" r:id="rId2634" xr:uid="{00000000-0004-0000-0000-0000490A0000}"/>
    <hyperlink ref="D1770" r:id="rId2635" xr:uid="{00000000-0004-0000-0000-00004A0A0000}"/>
    <hyperlink ref="F1770" r:id="rId2636" xr:uid="{00000000-0004-0000-0000-00004B0A0000}"/>
    <hyperlink ref="F1771" r:id="rId2637" xr:uid="{00000000-0004-0000-0000-00004C0A0000}"/>
    <hyperlink ref="F1772" r:id="rId2638" xr:uid="{00000000-0004-0000-0000-00004D0A0000}"/>
    <hyperlink ref="F1773" r:id="rId2639" xr:uid="{00000000-0004-0000-0000-00004E0A0000}"/>
    <hyperlink ref="F1774" r:id="rId2640" xr:uid="{00000000-0004-0000-0000-00004F0A0000}"/>
    <hyperlink ref="D1777" r:id="rId2641" xr:uid="{00000000-0004-0000-0000-0000500A0000}"/>
    <hyperlink ref="F1777" r:id="rId2642" xr:uid="{00000000-0004-0000-0000-0000510A0000}"/>
    <hyperlink ref="D1778" r:id="rId2643" xr:uid="{00000000-0004-0000-0000-0000520A0000}"/>
    <hyperlink ref="F1778" r:id="rId2644" xr:uid="{00000000-0004-0000-0000-0000530A0000}"/>
    <hyperlink ref="F1779" r:id="rId2645" xr:uid="{00000000-0004-0000-0000-0000540A0000}"/>
    <hyperlink ref="D1780" r:id="rId2646" xr:uid="{00000000-0004-0000-0000-0000550A0000}"/>
    <hyperlink ref="F1780" r:id="rId2647" xr:uid="{00000000-0004-0000-0000-0000560A0000}"/>
    <hyperlink ref="D1781" r:id="rId2648" xr:uid="{00000000-0004-0000-0000-0000570A0000}"/>
    <hyperlink ref="F1781" r:id="rId2649" xr:uid="{00000000-0004-0000-0000-0000580A0000}"/>
    <hyperlink ref="D1782" r:id="rId2650" xr:uid="{00000000-0004-0000-0000-0000590A0000}"/>
    <hyperlink ref="F1782" r:id="rId2651" xr:uid="{00000000-0004-0000-0000-00005A0A0000}"/>
    <hyperlink ref="D1783" r:id="rId2652" xr:uid="{00000000-0004-0000-0000-00005B0A0000}"/>
    <hyperlink ref="F1783" r:id="rId2653" xr:uid="{00000000-0004-0000-0000-00005C0A0000}"/>
    <hyperlink ref="F1784" r:id="rId2654" xr:uid="{00000000-0004-0000-0000-00005D0A0000}"/>
    <hyperlink ref="F1785" r:id="rId2655" xr:uid="{00000000-0004-0000-0000-00005E0A0000}"/>
    <hyperlink ref="D1786" r:id="rId2656" xr:uid="{00000000-0004-0000-0000-00005F0A0000}"/>
    <hyperlink ref="F1786" r:id="rId2657" xr:uid="{00000000-0004-0000-0000-0000600A0000}"/>
    <hyperlink ref="F1787" r:id="rId2658" xr:uid="{00000000-0004-0000-0000-0000610A0000}"/>
    <hyperlink ref="F1788" r:id="rId2659" xr:uid="{00000000-0004-0000-0000-0000620A0000}"/>
    <hyperlink ref="F1789" r:id="rId2660" xr:uid="{00000000-0004-0000-0000-0000630A0000}"/>
    <hyperlink ref="F1790" r:id="rId2661" xr:uid="{00000000-0004-0000-0000-0000640A0000}"/>
    <hyperlink ref="F1791" r:id="rId2662" xr:uid="{00000000-0004-0000-0000-0000650A0000}"/>
    <hyperlink ref="F1792" r:id="rId2663" xr:uid="{00000000-0004-0000-0000-0000660A0000}"/>
    <hyperlink ref="D1793" r:id="rId2664" xr:uid="{00000000-0004-0000-0000-0000670A0000}"/>
    <hyperlink ref="F1793" r:id="rId2665" xr:uid="{00000000-0004-0000-0000-0000680A0000}"/>
    <hyperlink ref="D1794" r:id="rId2666" xr:uid="{00000000-0004-0000-0000-0000690A0000}"/>
    <hyperlink ref="D1795" r:id="rId2667" xr:uid="{00000000-0004-0000-0000-00006A0A0000}"/>
    <hyperlink ref="E1795" r:id="rId2668" location="overview" xr:uid="{00000000-0004-0000-0000-00006B0A0000}"/>
    <hyperlink ref="D1796" r:id="rId2669" xr:uid="{00000000-0004-0000-0000-00006C0A0000}"/>
    <hyperlink ref="E1796" r:id="rId2670" location="overview" xr:uid="{00000000-0004-0000-0000-00006D0A0000}"/>
    <hyperlink ref="F1797" r:id="rId2671" xr:uid="{00000000-0004-0000-0000-00006E0A0000}"/>
    <hyperlink ref="F1798" r:id="rId2672" xr:uid="{00000000-0004-0000-0000-00006F0A0000}"/>
    <hyperlink ref="F1799" r:id="rId2673" xr:uid="{00000000-0004-0000-0000-0000700A0000}"/>
    <hyperlink ref="F1800" r:id="rId2674" xr:uid="{00000000-0004-0000-0000-0000710A0000}"/>
    <hyperlink ref="F1801" r:id="rId2675" xr:uid="{00000000-0004-0000-0000-0000720A0000}"/>
    <hyperlink ref="F1802" r:id="rId2676" xr:uid="{00000000-0004-0000-0000-0000730A0000}"/>
    <hyperlink ref="F1803" r:id="rId2677" xr:uid="{00000000-0004-0000-0000-0000740A0000}"/>
    <hyperlink ref="F1804" r:id="rId2678" xr:uid="{00000000-0004-0000-0000-0000750A0000}"/>
    <hyperlink ref="F1805" r:id="rId2679" xr:uid="{00000000-0004-0000-0000-0000760A0000}"/>
    <hyperlink ref="F1806" r:id="rId2680" xr:uid="{00000000-0004-0000-0000-0000770A0000}"/>
    <hyperlink ref="F1807" r:id="rId2681" xr:uid="{00000000-0004-0000-0000-0000780A0000}"/>
    <hyperlink ref="F1808" r:id="rId2682" xr:uid="{00000000-0004-0000-0000-0000790A0000}"/>
    <hyperlink ref="F1809" r:id="rId2683" xr:uid="{00000000-0004-0000-0000-00007A0A0000}"/>
    <hyperlink ref="F1810" r:id="rId2684" xr:uid="{00000000-0004-0000-0000-00007B0A0000}"/>
    <hyperlink ref="F1811" r:id="rId2685" xr:uid="{00000000-0004-0000-0000-00007C0A0000}"/>
    <hyperlink ref="F1812" r:id="rId2686" xr:uid="{00000000-0004-0000-0000-00007D0A0000}"/>
    <hyperlink ref="F1813" r:id="rId2687" xr:uid="{00000000-0004-0000-0000-00007E0A0000}"/>
    <hyperlink ref="D1814" r:id="rId2688" xr:uid="{00000000-0004-0000-0000-00007F0A0000}"/>
    <hyperlink ref="E1814" r:id="rId2689" location="overview" xr:uid="{00000000-0004-0000-0000-0000800A0000}"/>
    <hyperlink ref="D1815" r:id="rId2690" xr:uid="{00000000-0004-0000-0000-0000810A0000}"/>
    <hyperlink ref="G1815" r:id="rId2691" xr:uid="{00000000-0004-0000-0000-0000820A0000}"/>
    <hyperlink ref="G1816" r:id="rId2692" xr:uid="{00000000-0004-0000-0000-0000830A0000}"/>
    <hyperlink ref="D1817" r:id="rId2693" xr:uid="{00000000-0004-0000-0000-0000840A0000}"/>
    <hyperlink ref="G1817" r:id="rId2694" xr:uid="{00000000-0004-0000-0000-0000850A0000}"/>
    <hyperlink ref="D1818" r:id="rId2695" xr:uid="{00000000-0004-0000-0000-0000860A0000}"/>
    <hyperlink ref="F1818" r:id="rId2696" xr:uid="{00000000-0004-0000-0000-0000870A0000}"/>
    <hyperlink ref="D1819" r:id="rId2697" xr:uid="{00000000-0004-0000-0000-0000880A0000}"/>
    <hyperlink ref="F1819" r:id="rId2698" xr:uid="{00000000-0004-0000-0000-0000890A0000}"/>
    <hyperlink ref="D1821" r:id="rId2699" xr:uid="{00000000-0004-0000-0000-00008A0A0000}"/>
    <hyperlink ref="F1821" r:id="rId2700" xr:uid="{00000000-0004-0000-0000-00008B0A0000}"/>
    <hyperlink ref="D1822" r:id="rId2701" xr:uid="{00000000-0004-0000-0000-00008C0A0000}"/>
    <hyperlink ref="F1822" r:id="rId2702" xr:uid="{00000000-0004-0000-0000-00008D0A0000}"/>
    <hyperlink ref="D1823" r:id="rId2703" xr:uid="{00000000-0004-0000-0000-00008E0A0000}"/>
    <hyperlink ref="F1823" r:id="rId2704" xr:uid="{00000000-0004-0000-0000-00008F0A0000}"/>
    <hyperlink ref="F1824" r:id="rId2705" xr:uid="{00000000-0004-0000-0000-0000900A0000}"/>
    <hyperlink ref="F1825" r:id="rId2706" xr:uid="{00000000-0004-0000-0000-0000910A0000}"/>
    <hyperlink ref="F1827" r:id="rId2707" xr:uid="{00000000-0004-0000-0000-0000920A0000}"/>
    <hyperlink ref="D1829" r:id="rId2708" xr:uid="{00000000-0004-0000-0000-0000930A0000}"/>
    <hyperlink ref="G1829" r:id="rId2709" xr:uid="{00000000-0004-0000-0000-0000940A0000}"/>
    <hyperlink ref="F1831" r:id="rId2710" xr:uid="{00000000-0004-0000-0000-0000950A0000}"/>
    <hyperlink ref="F1832" r:id="rId2711" xr:uid="{00000000-0004-0000-0000-0000960A0000}"/>
    <hyperlink ref="F1833" r:id="rId2712" xr:uid="{00000000-0004-0000-0000-0000970A0000}"/>
    <hyperlink ref="F1834" r:id="rId2713" xr:uid="{00000000-0004-0000-0000-0000980A0000}"/>
    <hyperlink ref="F1835" r:id="rId2714" xr:uid="{00000000-0004-0000-0000-0000990A0000}"/>
    <hyperlink ref="G1836" r:id="rId2715" xr:uid="{00000000-0004-0000-0000-00009A0A0000}"/>
    <hyperlink ref="D1838" r:id="rId2716" xr:uid="{00000000-0004-0000-0000-00009B0A0000}"/>
    <hyperlink ref="E1838" r:id="rId2717" location="overview" xr:uid="{00000000-0004-0000-0000-00009C0A0000}"/>
    <hyperlink ref="E1839" r:id="rId2718" location="overview" xr:uid="{00000000-0004-0000-0000-00009D0A0000}"/>
    <hyperlink ref="D1840" r:id="rId2719" xr:uid="{00000000-0004-0000-0000-00009E0A0000}"/>
    <hyperlink ref="E1840" r:id="rId2720" location="overview" xr:uid="{00000000-0004-0000-0000-00009F0A0000}"/>
    <hyperlink ref="E1841" r:id="rId2721" location="overview" xr:uid="{00000000-0004-0000-0000-0000A00A0000}"/>
    <hyperlink ref="D1842" r:id="rId2722" xr:uid="{00000000-0004-0000-0000-0000A10A0000}"/>
    <hyperlink ref="F1842" r:id="rId2723" xr:uid="{00000000-0004-0000-0000-0000A20A0000}"/>
    <hyperlink ref="F1843" r:id="rId2724" xr:uid="{00000000-0004-0000-0000-0000A30A0000}"/>
    <hyperlink ref="D1844" r:id="rId2725" xr:uid="{00000000-0004-0000-0000-0000A40A0000}"/>
    <hyperlink ref="E1844" r:id="rId2726" location="overview" xr:uid="{00000000-0004-0000-0000-0000A50A0000}"/>
    <hyperlink ref="F1845" r:id="rId2727" xr:uid="{00000000-0004-0000-0000-0000A60A0000}"/>
    <hyperlink ref="D1846" r:id="rId2728" xr:uid="{00000000-0004-0000-0000-0000A70A0000}"/>
    <hyperlink ref="G1847" r:id="rId2729" xr:uid="{00000000-0004-0000-0000-0000A80A0000}"/>
    <hyperlink ref="D1848" r:id="rId2730" xr:uid="{00000000-0004-0000-0000-0000A90A0000}"/>
    <hyperlink ref="F1848" r:id="rId2731" xr:uid="{00000000-0004-0000-0000-0000AA0A0000}"/>
    <hyperlink ref="D1849" r:id="rId2732" xr:uid="{00000000-0004-0000-0000-0000AB0A0000}"/>
    <hyperlink ref="D1850" r:id="rId2733" xr:uid="{00000000-0004-0000-0000-0000AC0A0000}"/>
    <hyperlink ref="D1851" r:id="rId2734" xr:uid="{00000000-0004-0000-0000-0000AD0A0000}"/>
    <hyperlink ref="F1852" r:id="rId2735" xr:uid="{00000000-0004-0000-0000-0000AE0A0000}"/>
    <hyperlink ref="D1853" r:id="rId2736" xr:uid="{00000000-0004-0000-0000-0000AF0A0000}"/>
    <hyperlink ref="D1854" r:id="rId2737" xr:uid="{00000000-0004-0000-0000-0000B00A0000}"/>
    <hyperlink ref="D1855" r:id="rId2738" xr:uid="{00000000-0004-0000-0000-0000B10A0000}"/>
    <hyperlink ref="D1856" r:id="rId2739" xr:uid="{00000000-0004-0000-0000-0000B20A0000}"/>
    <hyperlink ref="F1856" r:id="rId2740" xr:uid="{00000000-0004-0000-0000-0000B30A0000}"/>
    <hyperlink ref="D1857" r:id="rId2741" xr:uid="{00000000-0004-0000-0000-0000B40A0000}"/>
    <hyperlink ref="D1858" r:id="rId2742" xr:uid="{00000000-0004-0000-0000-0000B50A0000}"/>
    <hyperlink ref="F1858" r:id="rId2743" xr:uid="{00000000-0004-0000-0000-0000B60A0000}"/>
    <hyperlink ref="D1860" r:id="rId2744" xr:uid="{00000000-0004-0000-0000-0000B70A0000}"/>
    <hyperlink ref="G1860" r:id="rId2745" xr:uid="{00000000-0004-0000-0000-0000B80A0000}"/>
    <hyperlink ref="D1863" r:id="rId2746" xr:uid="{00000000-0004-0000-0000-0000B90A0000}"/>
    <hyperlink ref="G1863" r:id="rId2747" xr:uid="{00000000-0004-0000-0000-0000BA0A0000}"/>
    <hyperlink ref="D1865" r:id="rId2748" xr:uid="{00000000-0004-0000-0000-0000BB0A0000}"/>
    <hyperlink ref="G1865" r:id="rId2749" xr:uid="{00000000-0004-0000-0000-0000BC0A0000}"/>
    <hyperlink ref="F1866" r:id="rId2750" xr:uid="{00000000-0004-0000-0000-0000BD0A0000}"/>
    <hyperlink ref="D1870" r:id="rId2751" xr:uid="{00000000-0004-0000-0000-0000BE0A0000}"/>
    <hyperlink ref="F1870" r:id="rId2752" xr:uid="{00000000-0004-0000-0000-0000BF0A0000}"/>
    <hyperlink ref="F1871" r:id="rId2753" xr:uid="{00000000-0004-0000-0000-0000C00A0000}"/>
    <hyperlink ref="F1872" r:id="rId2754" xr:uid="{00000000-0004-0000-0000-0000C10A0000}"/>
    <hyperlink ref="F1873" r:id="rId2755" xr:uid="{00000000-0004-0000-0000-0000C20A0000}"/>
    <hyperlink ref="D1882" r:id="rId2756" xr:uid="{00000000-0004-0000-0000-0000C30A0000}"/>
    <hyperlink ref="G1882" r:id="rId2757" xr:uid="{00000000-0004-0000-0000-0000C40A0000}"/>
    <hyperlink ref="D1883" r:id="rId2758" xr:uid="{00000000-0004-0000-0000-0000C50A0000}"/>
    <hyperlink ref="D1884" r:id="rId2759" xr:uid="{00000000-0004-0000-0000-0000C60A0000}"/>
    <hyperlink ref="G1884" r:id="rId2760" xr:uid="{00000000-0004-0000-0000-0000C70A0000}"/>
    <hyperlink ref="D1885" r:id="rId2761" xr:uid="{00000000-0004-0000-0000-0000C80A0000}"/>
    <hyperlink ref="G1886" r:id="rId2762" xr:uid="{00000000-0004-0000-0000-0000C90A0000}"/>
    <hyperlink ref="D1887" r:id="rId2763" xr:uid="{00000000-0004-0000-0000-0000CA0A0000}"/>
    <hyperlink ref="D1889" r:id="rId2764" xr:uid="{00000000-0004-0000-0000-0000CB0A0000}"/>
    <hyperlink ref="D1890" r:id="rId2765" xr:uid="{00000000-0004-0000-0000-0000CC0A0000}"/>
    <hyperlink ref="G1890" r:id="rId2766" xr:uid="{00000000-0004-0000-0000-0000CD0A0000}"/>
    <hyperlink ref="D1891" r:id="rId2767" xr:uid="{00000000-0004-0000-0000-0000CE0A0000}"/>
    <hyperlink ref="G1891" r:id="rId2768" xr:uid="{00000000-0004-0000-0000-0000CF0A0000}"/>
    <hyperlink ref="D1892" r:id="rId2769" xr:uid="{00000000-0004-0000-0000-0000D00A0000}"/>
    <hyperlink ref="D1893" r:id="rId2770" xr:uid="{00000000-0004-0000-0000-0000D10A0000}"/>
    <hyperlink ref="G1893" r:id="rId2771" xr:uid="{00000000-0004-0000-0000-0000D20A0000}"/>
    <hyperlink ref="D1894" r:id="rId2772" xr:uid="{00000000-0004-0000-0000-0000D30A0000}"/>
    <hyperlink ref="G1894" r:id="rId2773" xr:uid="{00000000-0004-0000-0000-0000D40A0000}"/>
    <hyperlink ref="D1895" r:id="rId2774" xr:uid="{00000000-0004-0000-0000-0000D50A0000}"/>
    <hyperlink ref="D1896" r:id="rId2775" xr:uid="{00000000-0004-0000-0000-0000D60A0000}"/>
    <hyperlink ref="G1896" r:id="rId2776" xr:uid="{00000000-0004-0000-0000-0000D70A0000}"/>
    <hyperlink ref="D1897" r:id="rId2777" xr:uid="{00000000-0004-0000-0000-0000D80A0000}"/>
    <hyperlink ref="G1897" r:id="rId2778" xr:uid="{00000000-0004-0000-0000-0000D90A0000}"/>
    <hyperlink ref="G1898" r:id="rId2779" xr:uid="{00000000-0004-0000-0000-0000DA0A0000}"/>
    <hyperlink ref="F1899" r:id="rId2780" xr:uid="{00000000-0004-0000-0000-0000DB0A0000}"/>
    <hyperlink ref="F1900" r:id="rId2781" xr:uid="{00000000-0004-0000-0000-0000DC0A0000}"/>
    <hyperlink ref="F1901" r:id="rId2782" xr:uid="{00000000-0004-0000-0000-0000DD0A0000}"/>
    <hyperlink ref="F1902" r:id="rId2783" xr:uid="{00000000-0004-0000-0000-0000DE0A0000}"/>
    <hyperlink ref="F1903" r:id="rId2784" xr:uid="{00000000-0004-0000-0000-0000DF0A0000}"/>
    <hyperlink ref="F1904" r:id="rId2785" xr:uid="{00000000-0004-0000-0000-0000E00A0000}"/>
    <hyperlink ref="F1905" r:id="rId2786" xr:uid="{00000000-0004-0000-0000-0000E10A0000}"/>
    <hyperlink ref="F1906" r:id="rId2787" xr:uid="{00000000-0004-0000-0000-0000E20A0000}"/>
    <hyperlink ref="D1907" r:id="rId2788" xr:uid="{00000000-0004-0000-0000-0000E30A0000}"/>
    <hyperlink ref="F1907" r:id="rId2789" xr:uid="{00000000-0004-0000-0000-0000E40A0000}"/>
    <hyperlink ref="F1908" r:id="rId2790" xr:uid="{00000000-0004-0000-0000-0000E50A0000}"/>
    <hyperlink ref="F1909" r:id="rId2791" xr:uid="{00000000-0004-0000-0000-0000E60A0000}"/>
    <hyperlink ref="F1910" r:id="rId2792" xr:uid="{00000000-0004-0000-0000-0000E70A0000}"/>
    <hyperlink ref="F1911" r:id="rId2793" xr:uid="{00000000-0004-0000-0000-0000E80A0000}"/>
    <hyperlink ref="F1912" r:id="rId2794" xr:uid="{00000000-0004-0000-0000-0000E90A0000}"/>
    <hyperlink ref="F1913" r:id="rId2795" xr:uid="{00000000-0004-0000-0000-0000EA0A0000}"/>
    <hyperlink ref="F1914" r:id="rId2796" xr:uid="{00000000-0004-0000-0000-0000EB0A0000}"/>
    <hyperlink ref="F1915" r:id="rId2797" xr:uid="{00000000-0004-0000-0000-0000EC0A0000}"/>
    <hyperlink ref="F1916" r:id="rId2798" xr:uid="{00000000-0004-0000-0000-0000ED0A0000}"/>
    <hyperlink ref="F1917" r:id="rId2799" xr:uid="{00000000-0004-0000-0000-0000EE0A0000}"/>
    <hyperlink ref="F1918" r:id="rId2800" xr:uid="{00000000-0004-0000-0000-0000EF0A0000}"/>
    <hyperlink ref="F1919" r:id="rId2801" xr:uid="{00000000-0004-0000-0000-0000F00A0000}"/>
    <hyperlink ref="D1920" r:id="rId2802" xr:uid="{00000000-0004-0000-0000-0000F10A0000}"/>
    <hyperlink ref="F1920" r:id="rId2803" xr:uid="{00000000-0004-0000-0000-0000F20A0000}"/>
    <hyperlink ref="F1921" r:id="rId2804" xr:uid="{00000000-0004-0000-0000-0000F30A0000}"/>
    <hyperlink ref="F1922" r:id="rId2805" xr:uid="{00000000-0004-0000-0000-0000F40A0000}"/>
    <hyperlink ref="F1923" r:id="rId2806" xr:uid="{00000000-0004-0000-0000-0000F50A0000}"/>
    <hyperlink ref="F1924" r:id="rId2807" xr:uid="{00000000-0004-0000-0000-0000F60A0000}"/>
    <hyperlink ref="F1925" r:id="rId2808" xr:uid="{00000000-0004-0000-0000-0000F70A0000}"/>
    <hyperlink ref="F1926" r:id="rId2809" xr:uid="{00000000-0004-0000-0000-0000F80A0000}"/>
    <hyperlink ref="F1927" r:id="rId2810" xr:uid="{00000000-0004-0000-0000-0000F90A0000}"/>
    <hyperlink ref="F1928" r:id="rId2811" xr:uid="{00000000-0004-0000-0000-0000FA0A0000}"/>
    <hyperlink ref="F1929" r:id="rId2812" xr:uid="{00000000-0004-0000-0000-0000FB0A0000}"/>
    <hyperlink ref="F1930" r:id="rId2813" xr:uid="{00000000-0004-0000-0000-0000FC0A0000}"/>
    <hyperlink ref="F1931" r:id="rId2814" xr:uid="{00000000-0004-0000-0000-0000FD0A0000}"/>
    <hyperlink ref="D1932" r:id="rId2815" xr:uid="{00000000-0004-0000-0000-0000FE0A0000}"/>
    <hyperlink ref="F1932" r:id="rId2816" xr:uid="{00000000-0004-0000-0000-0000FF0A0000}"/>
    <hyperlink ref="G1933" r:id="rId2817" xr:uid="{00000000-0004-0000-0000-0000000B0000}"/>
    <hyperlink ref="F1936" r:id="rId2818" xr:uid="{00000000-0004-0000-0000-0000010B0000}"/>
    <hyperlink ref="D1937" r:id="rId2819" xr:uid="{00000000-0004-0000-0000-0000020B0000}"/>
    <hyperlink ref="F1937" r:id="rId2820" xr:uid="{00000000-0004-0000-0000-0000030B0000}"/>
    <hyperlink ref="D1939" r:id="rId2821" xr:uid="{00000000-0004-0000-0000-0000040B0000}"/>
    <hyperlink ref="D1940" r:id="rId2822" xr:uid="{00000000-0004-0000-0000-0000050B0000}"/>
    <hyperlink ref="F1941" r:id="rId2823" xr:uid="{00000000-0004-0000-0000-0000060B0000}"/>
    <hyperlink ref="G1942" r:id="rId2824" xr:uid="{00000000-0004-0000-0000-0000070B0000}"/>
    <hyperlink ref="F1943" r:id="rId2825" xr:uid="{00000000-0004-0000-0000-0000080B0000}"/>
    <hyperlink ref="F1944" r:id="rId2826" xr:uid="{00000000-0004-0000-0000-0000090B0000}"/>
    <hyperlink ref="F1945" r:id="rId2827" xr:uid="{00000000-0004-0000-0000-00000A0B0000}"/>
    <hyperlink ref="F1946" r:id="rId2828" xr:uid="{00000000-0004-0000-0000-00000B0B0000}"/>
    <hyperlink ref="F1947" r:id="rId2829" xr:uid="{00000000-0004-0000-0000-00000C0B0000}"/>
    <hyperlink ref="D1948" r:id="rId2830" xr:uid="{00000000-0004-0000-0000-00000D0B0000}"/>
    <hyperlink ref="F1948" r:id="rId2831" xr:uid="{00000000-0004-0000-0000-00000E0B0000}"/>
    <hyperlink ref="D1949" r:id="rId2832" xr:uid="{00000000-0004-0000-0000-00000F0B0000}"/>
    <hyperlink ref="F1949" r:id="rId2833" xr:uid="{00000000-0004-0000-0000-0000100B0000}"/>
    <hyperlink ref="D1950" r:id="rId2834" xr:uid="{00000000-0004-0000-0000-0000110B0000}"/>
    <hyperlink ref="F1950" r:id="rId2835" xr:uid="{00000000-0004-0000-0000-0000120B0000}"/>
    <hyperlink ref="F1951" r:id="rId2836" xr:uid="{00000000-0004-0000-0000-0000130B0000}"/>
    <hyperlink ref="D1952" r:id="rId2837" xr:uid="{00000000-0004-0000-0000-0000140B0000}"/>
    <hyperlink ref="F1952" r:id="rId2838" xr:uid="{00000000-0004-0000-0000-0000150B0000}"/>
    <hyperlink ref="D1953" r:id="rId2839" xr:uid="{00000000-0004-0000-0000-0000160B0000}"/>
    <hyperlink ref="F1953" r:id="rId2840" xr:uid="{00000000-0004-0000-0000-0000170B0000}"/>
    <hyperlink ref="D1954" r:id="rId2841" xr:uid="{00000000-0004-0000-0000-0000180B0000}"/>
    <hyperlink ref="F1954" r:id="rId2842" xr:uid="{00000000-0004-0000-0000-0000190B0000}"/>
    <hyperlink ref="G1955" r:id="rId2843" xr:uid="{00000000-0004-0000-0000-00001A0B0000}"/>
    <hyperlink ref="G1957" r:id="rId2844" xr:uid="{00000000-0004-0000-0000-00001B0B0000}"/>
    <hyperlink ref="D1958" r:id="rId2845" xr:uid="{00000000-0004-0000-0000-00001C0B0000}"/>
    <hyperlink ref="F1959" r:id="rId2846" xr:uid="{00000000-0004-0000-0000-00001D0B0000}"/>
    <hyperlink ref="D1960" r:id="rId2847" xr:uid="{00000000-0004-0000-0000-00001E0B0000}"/>
    <hyperlink ref="D1961" r:id="rId2848" xr:uid="{00000000-0004-0000-0000-00001F0B0000}"/>
    <hyperlink ref="D1962" r:id="rId2849" xr:uid="{00000000-0004-0000-0000-0000200B0000}"/>
    <hyperlink ref="D1963" r:id="rId2850" xr:uid="{00000000-0004-0000-0000-0000210B0000}"/>
    <hyperlink ref="D1964" r:id="rId2851" xr:uid="{00000000-0004-0000-0000-0000220B0000}"/>
    <hyperlink ref="D1965" r:id="rId2852" xr:uid="{00000000-0004-0000-0000-0000230B0000}"/>
    <hyperlink ref="D1966" r:id="rId2853" xr:uid="{00000000-0004-0000-0000-0000240B0000}"/>
    <hyperlink ref="D1967" r:id="rId2854" xr:uid="{00000000-0004-0000-0000-0000250B0000}"/>
    <hyperlink ref="F1967" r:id="rId2855" xr:uid="{00000000-0004-0000-0000-0000260B0000}"/>
    <hyperlink ref="D1968" r:id="rId2856" xr:uid="{00000000-0004-0000-0000-0000270B0000}"/>
    <hyperlink ref="D1969" r:id="rId2857" xr:uid="{00000000-0004-0000-0000-0000280B0000}"/>
    <hyperlink ref="D1970" r:id="rId2858" xr:uid="{00000000-0004-0000-0000-0000290B0000}"/>
    <hyperlink ref="D1971" r:id="rId2859" xr:uid="{00000000-0004-0000-0000-00002A0B0000}"/>
    <hyperlink ref="G1972" r:id="rId2860" xr:uid="{00000000-0004-0000-0000-00002B0B0000}"/>
    <hyperlink ref="G1973" r:id="rId2861" xr:uid="{00000000-0004-0000-0000-00002C0B0000}"/>
    <hyperlink ref="G1974" r:id="rId2862" xr:uid="{00000000-0004-0000-0000-00002D0B0000}"/>
    <hyperlink ref="G1975" r:id="rId2863" xr:uid="{00000000-0004-0000-0000-00002E0B0000}"/>
    <hyperlink ref="D1976" r:id="rId2864" xr:uid="{00000000-0004-0000-0000-00002F0B0000}"/>
    <hyperlink ref="F1976" r:id="rId2865" xr:uid="{00000000-0004-0000-0000-0000300B0000}"/>
    <hyperlink ref="D1977" r:id="rId2866" xr:uid="{00000000-0004-0000-0000-0000310B0000}"/>
    <hyperlink ref="F1977" r:id="rId2867" xr:uid="{00000000-0004-0000-0000-0000320B0000}"/>
    <hyperlink ref="D1978" r:id="rId2868" xr:uid="{00000000-0004-0000-0000-0000330B0000}"/>
    <hyperlink ref="F1978" r:id="rId2869" xr:uid="{00000000-0004-0000-0000-0000340B0000}"/>
    <hyperlink ref="D1979" r:id="rId2870" xr:uid="{00000000-0004-0000-0000-0000350B0000}"/>
    <hyperlink ref="F1979" r:id="rId2871" xr:uid="{00000000-0004-0000-0000-0000360B0000}"/>
    <hyperlink ref="D1980" r:id="rId2872" xr:uid="{00000000-0004-0000-0000-0000370B0000}"/>
    <hyperlink ref="F1980" r:id="rId2873" xr:uid="{00000000-0004-0000-0000-0000380B0000}"/>
    <hyperlink ref="D1981" r:id="rId2874" xr:uid="{00000000-0004-0000-0000-0000390B0000}"/>
    <hyperlink ref="F1981" r:id="rId2875" xr:uid="{00000000-0004-0000-0000-00003A0B0000}"/>
    <hyperlink ref="D1982" r:id="rId2876" xr:uid="{00000000-0004-0000-0000-00003B0B0000}"/>
    <hyperlink ref="F1982" r:id="rId2877" xr:uid="{00000000-0004-0000-0000-00003C0B0000}"/>
    <hyperlink ref="D1983" r:id="rId2878" xr:uid="{00000000-0004-0000-0000-00003D0B0000}"/>
    <hyperlink ref="F1983" r:id="rId2879" xr:uid="{00000000-0004-0000-0000-00003E0B0000}"/>
    <hyperlink ref="G1984" r:id="rId2880" xr:uid="{00000000-0004-0000-0000-00003F0B0000}"/>
    <hyperlink ref="F1985" r:id="rId2881" xr:uid="{00000000-0004-0000-0000-0000400B0000}"/>
    <hyperlink ref="G1986" r:id="rId2882" xr:uid="{00000000-0004-0000-0000-0000410B0000}"/>
    <hyperlink ref="G1987" r:id="rId2883" xr:uid="{00000000-0004-0000-0000-0000420B0000}"/>
    <hyperlink ref="F1988" r:id="rId2884" xr:uid="{00000000-0004-0000-0000-0000430B0000}"/>
    <hyperlink ref="F1989" r:id="rId2885" xr:uid="{00000000-0004-0000-0000-0000440B0000}"/>
    <hyperlink ref="F1990" r:id="rId2886" xr:uid="{00000000-0004-0000-0000-0000450B0000}"/>
    <hyperlink ref="D1991" r:id="rId2887" xr:uid="{00000000-0004-0000-0000-0000460B0000}"/>
    <hyperlink ref="F1991" r:id="rId2888" xr:uid="{00000000-0004-0000-0000-0000470B0000}"/>
    <hyperlink ref="F1992" r:id="rId2889" xr:uid="{00000000-0004-0000-0000-0000480B0000}"/>
    <hyperlink ref="F1993" r:id="rId2890" xr:uid="{00000000-0004-0000-0000-0000490B0000}"/>
    <hyperlink ref="F1994" r:id="rId2891" xr:uid="{00000000-0004-0000-0000-00004A0B0000}"/>
    <hyperlink ref="D1995" r:id="rId2892" xr:uid="{00000000-0004-0000-0000-00004B0B0000}"/>
    <hyperlink ref="F1995" r:id="rId2893" xr:uid="{00000000-0004-0000-0000-00004C0B0000}"/>
    <hyperlink ref="F1996" r:id="rId2894" xr:uid="{00000000-0004-0000-0000-00004D0B0000}"/>
    <hyperlink ref="F1997" r:id="rId2895" xr:uid="{00000000-0004-0000-0000-00004E0B0000}"/>
    <hyperlink ref="F1998" r:id="rId2896" xr:uid="{00000000-0004-0000-0000-00004F0B0000}"/>
    <hyperlink ref="D2000" r:id="rId2897" xr:uid="{00000000-0004-0000-0000-0000500B0000}"/>
    <hyperlink ref="F2000" r:id="rId2898" xr:uid="{00000000-0004-0000-0000-0000510B0000}"/>
    <hyperlink ref="F2001" r:id="rId2899" xr:uid="{00000000-0004-0000-0000-0000520B0000}"/>
    <hyperlink ref="F2002" r:id="rId2900" xr:uid="{00000000-0004-0000-0000-0000530B0000}"/>
    <hyperlink ref="F2003" r:id="rId2901" xr:uid="{00000000-0004-0000-0000-0000540B0000}"/>
    <hyperlink ref="F2005" r:id="rId2902" xr:uid="{00000000-0004-0000-0000-0000550B0000}"/>
    <hyperlink ref="D2006" r:id="rId2903" xr:uid="{00000000-0004-0000-0000-0000560B0000}"/>
    <hyperlink ref="F2007" r:id="rId2904" xr:uid="{00000000-0004-0000-0000-0000570B0000}"/>
    <hyperlink ref="F2008" r:id="rId2905" xr:uid="{00000000-0004-0000-0000-0000580B0000}"/>
    <hyperlink ref="G2010" r:id="rId2906" xr:uid="{00000000-0004-0000-0000-0000590B0000}"/>
    <hyperlink ref="D2013" r:id="rId2907" xr:uid="{00000000-0004-0000-0000-00005A0B0000}"/>
    <hyperlink ref="G2013" r:id="rId2908" xr:uid="{00000000-0004-0000-0000-00005B0B0000}"/>
    <hyperlink ref="F2015" r:id="rId2909" xr:uid="{00000000-0004-0000-0000-00005C0B0000}"/>
    <hyperlink ref="F2016" r:id="rId2910" xr:uid="{00000000-0004-0000-0000-00005D0B0000}"/>
    <hyperlink ref="F2017" r:id="rId2911" xr:uid="{00000000-0004-0000-0000-00005E0B0000}"/>
    <hyperlink ref="D2021" r:id="rId2912" xr:uid="{00000000-0004-0000-0000-00005F0B0000}"/>
    <hyperlink ref="G2021" r:id="rId2913" xr:uid="{00000000-0004-0000-0000-0000600B0000}"/>
    <hyperlink ref="F2024" r:id="rId2914" xr:uid="{00000000-0004-0000-0000-0000610B0000}"/>
    <hyperlink ref="F2025" r:id="rId2915" xr:uid="{00000000-0004-0000-0000-0000620B0000}"/>
    <hyperlink ref="F2026" r:id="rId2916" xr:uid="{00000000-0004-0000-0000-0000630B0000}"/>
    <hyperlink ref="F2027" r:id="rId2917" xr:uid="{00000000-0004-0000-0000-0000640B0000}"/>
    <hyperlink ref="D2035" r:id="rId2918" xr:uid="{00000000-0004-0000-0000-0000650B0000}"/>
    <hyperlink ref="F2035" r:id="rId2919" xr:uid="{00000000-0004-0000-0000-0000660B0000}"/>
    <hyperlink ref="D2036" r:id="rId2920" xr:uid="{00000000-0004-0000-0000-0000670B0000}"/>
    <hyperlink ref="F2036" r:id="rId2921" xr:uid="{00000000-0004-0000-0000-0000680B0000}"/>
    <hyperlink ref="D2037" r:id="rId2922" xr:uid="{00000000-0004-0000-0000-0000690B0000}"/>
    <hyperlink ref="F2037" r:id="rId2923" xr:uid="{00000000-0004-0000-0000-00006A0B0000}"/>
    <hyperlink ref="D2038" r:id="rId2924" xr:uid="{00000000-0004-0000-0000-00006B0B0000}"/>
    <hyperlink ref="F2038" r:id="rId2925" xr:uid="{00000000-0004-0000-0000-00006C0B0000}"/>
    <hyperlink ref="D2040" r:id="rId2926" xr:uid="{00000000-0004-0000-0000-00006D0B0000}"/>
    <hyperlink ref="F2040" r:id="rId2927" xr:uid="{00000000-0004-0000-0000-00006E0B0000}"/>
    <hyperlink ref="D2041" r:id="rId2928" xr:uid="{00000000-0004-0000-0000-00006F0B0000}"/>
    <hyperlink ref="F2041" r:id="rId2929" xr:uid="{00000000-0004-0000-0000-0000700B0000}"/>
    <hyperlink ref="D2042" r:id="rId2930" xr:uid="{00000000-0004-0000-0000-0000710B0000}"/>
    <hyperlink ref="F2042" r:id="rId2931" xr:uid="{00000000-0004-0000-0000-0000720B0000}"/>
    <hyperlink ref="F2043" r:id="rId2932" xr:uid="{00000000-0004-0000-0000-0000730B0000}"/>
    <hyperlink ref="F2044" r:id="rId2933" xr:uid="{00000000-0004-0000-0000-0000740B0000}"/>
    <hyperlink ref="F2045" r:id="rId2934" xr:uid="{00000000-0004-0000-0000-0000750B0000}"/>
    <hyperlink ref="D2049" r:id="rId2935" xr:uid="{00000000-0004-0000-0000-0000760B0000}"/>
    <hyperlink ref="G2049" r:id="rId2936" xr:uid="{00000000-0004-0000-0000-0000770B0000}"/>
    <hyperlink ref="D2051" r:id="rId2937" xr:uid="{00000000-0004-0000-0000-0000780B0000}"/>
    <hyperlink ref="G2051" r:id="rId2938" xr:uid="{00000000-0004-0000-0000-0000790B0000}"/>
    <hyperlink ref="D2061" r:id="rId2939" xr:uid="{00000000-0004-0000-0000-00007A0B0000}"/>
    <hyperlink ref="G2061" r:id="rId2940" xr:uid="{00000000-0004-0000-0000-00007B0B0000}"/>
    <hyperlink ref="G2062" r:id="rId2941" xr:uid="{00000000-0004-0000-0000-00007C0B0000}"/>
    <hyperlink ref="D2063" r:id="rId2942" xr:uid="{00000000-0004-0000-0000-00007D0B0000}"/>
    <hyperlink ref="G2065" r:id="rId2943" xr:uid="{00000000-0004-0000-0000-00007E0B0000}"/>
    <hyperlink ref="D2073" r:id="rId2944" xr:uid="{00000000-0004-0000-0000-00007F0B0000}"/>
    <hyperlink ref="G2073" r:id="rId2945" xr:uid="{00000000-0004-0000-0000-0000800B0000}"/>
    <hyperlink ref="D2078" r:id="rId2946" xr:uid="{00000000-0004-0000-0000-0000810B0000}"/>
    <hyperlink ref="F2078" r:id="rId2947" xr:uid="{00000000-0004-0000-0000-0000820B0000}"/>
    <hyperlink ref="D2079" r:id="rId2948" xr:uid="{00000000-0004-0000-0000-0000830B0000}"/>
    <hyperlink ref="D2080" r:id="rId2949" xr:uid="{00000000-0004-0000-0000-0000840B0000}"/>
    <hyperlink ref="D2083" r:id="rId2950" xr:uid="{00000000-0004-0000-0000-0000850B0000}"/>
    <hyperlink ref="D2084" r:id="rId2951" xr:uid="{00000000-0004-0000-0000-0000860B0000}"/>
    <hyperlink ref="D2085" r:id="rId2952" xr:uid="{00000000-0004-0000-0000-0000870B0000}"/>
    <hyperlink ref="D2086" r:id="rId2953" xr:uid="{00000000-0004-0000-0000-0000880B0000}"/>
    <hyperlink ref="G2086" r:id="rId2954" xr:uid="{00000000-0004-0000-0000-0000890B0000}"/>
    <hyperlink ref="D2087" r:id="rId2955" xr:uid="{00000000-0004-0000-0000-00008A0B0000}"/>
    <hyperlink ref="G2087" r:id="rId2956" xr:uid="{00000000-0004-0000-0000-00008B0B0000}"/>
    <hyperlink ref="D2089" r:id="rId2957" xr:uid="{00000000-0004-0000-0000-00008C0B0000}"/>
    <hyperlink ref="E2089" r:id="rId2958" location="overview" xr:uid="{00000000-0004-0000-0000-00008D0B0000}"/>
    <hyperlink ref="D2091" r:id="rId2959" xr:uid="{00000000-0004-0000-0000-00008E0B0000}"/>
    <hyperlink ref="D2092" r:id="rId2960" xr:uid="{00000000-0004-0000-0000-00008F0B0000}"/>
    <hyperlink ref="D2094" r:id="rId2961" xr:uid="{00000000-0004-0000-0000-0000900B0000}"/>
    <hyperlink ref="D2096" r:id="rId2962" xr:uid="{00000000-0004-0000-0000-0000910B0000}"/>
    <hyperlink ref="G2096" r:id="rId2963" xr:uid="{00000000-0004-0000-0000-0000920B0000}"/>
    <hyperlink ref="G2097" r:id="rId2964" xr:uid="{00000000-0004-0000-0000-0000930B0000}"/>
    <hyperlink ref="D2098" r:id="rId2965" xr:uid="{00000000-0004-0000-0000-0000940B0000}"/>
    <hyperlink ref="E2098" r:id="rId2966" location="overview" xr:uid="{00000000-0004-0000-0000-0000950B0000}"/>
    <hyperlink ref="G2098" r:id="rId2967" xr:uid="{00000000-0004-0000-0000-0000960B0000}"/>
    <hyperlink ref="D2099" r:id="rId2968" xr:uid="{00000000-0004-0000-0000-0000970B0000}"/>
    <hyperlink ref="E2099" r:id="rId2969" location="overview" xr:uid="{00000000-0004-0000-0000-0000980B0000}"/>
    <hyperlink ref="D2100" r:id="rId2970" xr:uid="{00000000-0004-0000-0000-0000990B0000}"/>
    <hyperlink ref="D2101" r:id="rId2971" xr:uid="{00000000-0004-0000-0000-00009A0B0000}"/>
    <hyperlink ref="D2102" r:id="rId2972" xr:uid="{00000000-0004-0000-0000-00009B0B0000}"/>
    <hyperlink ref="D2103" r:id="rId2973" xr:uid="{00000000-0004-0000-0000-00009C0B0000}"/>
    <hyperlink ref="D2106" r:id="rId2974" xr:uid="{00000000-0004-0000-0000-00009D0B0000}"/>
    <hyperlink ref="D2107" r:id="rId2975" xr:uid="{00000000-0004-0000-0000-00009E0B0000}"/>
    <hyperlink ref="G2107" r:id="rId2976" xr:uid="{00000000-0004-0000-0000-00009F0B0000}"/>
    <hyperlink ref="D2108" r:id="rId2977" xr:uid="{00000000-0004-0000-0000-0000A00B0000}"/>
    <hyperlink ref="G2108" r:id="rId2978" xr:uid="{00000000-0004-0000-0000-0000A10B0000}"/>
    <hyperlink ref="D2109" r:id="rId2979" xr:uid="{00000000-0004-0000-0000-0000A20B0000}"/>
    <hyperlink ref="D2110" r:id="rId2980" xr:uid="{00000000-0004-0000-0000-0000A30B0000}"/>
    <hyperlink ref="E2110" r:id="rId2981" location="overview" xr:uid="{00000000-0004-0000-0000-0000A40B0000}"/>
    <hyperlink ref="D2111" r:id="rId2982" xr:uid="{00000000-0004-0000-0000-0000A50B0000}"/>
    <hyperlink ref="G2111" r:id="rId2983" xr:uid="{00000000-0004-0000-0000-0000A60B0000}"/>
    <hyperlink ref="D2112" r:id="rId2984" xr:uid="{00000000-0004-0000-0000-0000A70B0000}"/>
    <hyperlink ref="F2112" r:id="rId2985" xr:uid="{00000000-0004-0000-0000-0000A80B0000}"/>
    <hyperlink ref="D2113" r:id="rId2986" xr:uid="{00000000-0004-0000-0000-0000A90B0000}"/>
    <hyperlink ref="F2113" r:id="rId2987" xr:uid="{00000000-0004-0000-0000-0000AA0B0000}"/>
    <hyperlink ref="D2114" r:id="rId2988" xr:uid="{00000000-0004-0000-0000-0000AB0B0000}"/>
    <hyperlink ref="F2114" r:id="rId2989" xr:uid="{00000000-0004-0000-0000-0000AC0B0000}"/>
    <hyperlink ref="D2115" r:id="rId2990" xr:uid="{00000000-0004-0000-0000-0000AD0B0000}"/>
    <hyperlink ref="G2115" r:id="rId2991" xr:uid="{00000000-0004-0000-0000-0000AE0B0000}"/>
    <hyperlink ref="D2116" r:id="rId2992" xr:uid="{00000000-0004-0000-0000-0000AF0B0000}"/>
    <hyperlink ref="F2116" r:id="rId2993" xr:uid="{00000000-0004-0000-0000-0000B00B0000}"/>
    <hyperlink ref="D2117" r:id="rId2994" xr:uid="{00000000-0004-0000-0000-0000B10B0000}"/>
    <hyperlink ref="F2117" r:id="rId2995" xr:uid="{00000000-0004-0000-0000-0000B20B0000}"/>
    <hyperlink ref="D2118" r:id="rId2996" xr:uid="{00000000-0004-0000-0000-0000B30B0000}"/>
    <hyperlink ref="F2118" r:id="rId2997" xr:uid="{00000000-0004-0000-0000-0000B40B0000}"/>
    <hyperlink ref="D2119" r:id="rId2998" xr:uid="{00000000-0004-0000-0000-0000B50B0000}"/>
    <hyperlink ref="F2119" r:id="rId2999" xr:uid="{00000000-0004-0000-0000-0000B60B0000}"/>
    <hyperlink ref="D2120" r:id="rId3000" xr:uid="{00000000-0004-0000-0000-0000B70B0000}"/>
    <hyperlink ref="F2120" r:id="rId3001" xr:uid="{00000000-0004-0000-0000-0000B80B0000}"/>
    <hyperlink ref="D2121" r:id="rId3002" xr:uid="{00000000-0004-0000-0000-0000B90B0000}"/>
    <hyperlink ref="G2121" r:id="rId3003" xr:uid="{00000000-0004-0000-0000-0000BA0B0000}"/>
    <hyperlink ref="D2122" r:id="rId3004" xr:uid="{00000000-0004-0000-0000-0000BB0B0000}"/>
    <hyperlink ref="G2122" r:id="rId3005" xr:uid="{00000000-0004-0000-0000-0000BC0B0000}"/>
    <hyperlink ref="D2123" r:id="rId3006" xr:uid="{00000000-0004-0000-0000-0000BD0B0000}"/>
    <hyperlink ref="E2123" r:id="rId3007" xr:uid="{00000000-0004-0000-0000-0000BE0B0000}"/>
    <hyperlink ref="D2124" r:id="rId3008" xr:uid="{00000000-0004-0000-0000-0000BF0B0000}"/>
    <hyperlink ref="F2124" r:id="rId3009" xr:uid="{00000000-0004-0000-0000-0000C00B0000}"/>
    <hyperlink ref="D2125" r:id="rId3010" xr:uid="{00000000-0004-0000-0000-0000C10B0000}"/>
    <hyperlink ref="F2125" r:id="rId3011" xr:uid="{00000000-0004-0000-0000-0000C20B0000}"/>
    <hyperlink ref="D2126" r:id="rId3012" xr:uid="{00000000-0004-0000-0000-0000C30B0000}"/>
    <hyperlink ref="F2126" r:id="rId3013" xr:uid="{00000000-0004-0000-0000-0000C40B0000}"/>
    <hyperlink ref="D2127" r:id="rId3014" xr:uid="{00000000-0004-0000-0000-0000C50B0000}"/>
    <hyperlink ref="F2127" r:id="rId3015" xr:uid="{00000000-0004-0000-0000-0000C60B0000}"/>
    <hyperlink ref="F2128" r:id="rId3016" xr:uid="{00000000-0004-0000-0000-0000C70B0000}"/>
    <hyperlink ref="F2129" r:id="rId3017" xr:uid="{00000000-0004-0000-0000-0000C80B0000}"/>
    <hyperlink ref="D2130" r:id="rId3018" xr:uid="{00000000-0004-0000-0000-0000C90B0000}"/>
    <hyperlink ref="F2130" r:id="rId3019" xr:uid="{00000000-0004-0000-0000-0000CA0B0000}"/>
    <hyperlink ref="F2131" r:id="rId3020" xr:uid="{00000000-0004-0000-0000-0000CB0B0000}"/>
    <hyperlink ref="F2134" r:id="rId3021" xr:uid="{00000000-0004-0000-0000-0000CC0B0000}"/>
    <hyperlink ref="F2135" r:id="rId3022" xr:uid="{00000000-0004-0000-0000-0000CD0B0000}"/>
    <hyperlink ref="F2136" r:id="rId3023" xr:uid="{00000000-0004-0000-0000-0000CE0B0000}"/>
    <hyperlink ref="F2137" r:id="rId3024" xr:uid="{00000000-0004-0000-0000-0000CF0B0000}"/>
    <hyperlink ref="D2139" r:id="rId3025" xr:uid="{00000000-0004-0000-0000-0000D00B0000}"/>
    <hyperlink ref="F2139" r:id="rId3026" xr:uid="{00000000-0004-0000-0000-0000D10B0000}"/>
    <hyperlink ref="D2140" r:id="rId3027" xr:uid="{00000000-0004-0000-0000-0000D20B0000}"/>
    <hyperlink ref="F2140" r:id="rId3028" xr:uid="{00000000-0004-0000-0000-0000D30B0000}"/>
    <hyperlink ref="D2141" r:id="rId3029" xr:uid="{00000000-0004-0000-0000-0000D40B0000}"/>
    <hyperlink ref="F2141" r:id="rId3030" xr:uid="{00000000-0004-0000-0000-0000D50B0000}"/>
    <hyperlink ref="F2142" r:id="rId3031" xr:uid="{00000000-0004-0000-0000-0000D60B0000}"/>
    <hyperlink ref="F2143" r:id="rId3032" xr:uid="{00000000-0004-0000-0000-0000D70B0000}"/>
    <hyperlink ref="D2144" r:id="rId3033" xr:uid="{00000000-0004-0000-0000-0000D80B0000}"/>
    <hyperlink ref="D2145" r:id="rId3034" xr:uid="{00000000-0004-0000-0000-0000D90B0000}"/>
    <hyperlink ref="G2145" r:id="rId3035" xr:uid="{00000000-0004-0000-0000-0000DA0B0000}"/>
    <hyperlink ref="D2146" r:id="rId3036" xr:uid="{00000000-0004-0000-0000-0000DB0B0000}"/>
    <hyperlink ref="D2147" r:id="rId3037" xr:uid="{00000000-0004-0000-0000-0000DC0B0000}"/>
    <hyperlink ref="D2148" r:id="rId3038" xr:uid="{00000000-0004-0000-0000-0000DD0B0000}"/>
    <hyperlink ref="D2149" r:id="rId3039" xr:uid="{00000000-0004-0000-0000-0000DE0B0000}"/>
    <hyperlink ref="D2150" r:id="rId3040" xr:uid="{00000000-0004-0000-0000-0000DF0B0000}"/>
    <hyperlink ref="D2151" r:id="rId3041" xr:uid="{00000000-0004-0000-0000-0000E00B0000}"/>
    <hyperlink ref="D2152" r:id="rId3042" xr:uid="{00000000-0004-0000-0000-0000E10B0000}"/>
    <hyperlink ref="D2153" r:id="rId3043" xr:uid="{00000000-0004-0000-0000-0000E20B0000}"/>
    <hyperlink ref="G2154" r:id="rId3044" xr:uid="{00000000-0004-0000-0000-0000E30B0000}"/>
    <hyperlink ref="D2156" r:id="rId3045" xr:uid="{00000000-0004-0000-0000-0000E40B0000}"/>
    <hyperlink ref="D2157" r:id="rId3046" xr:uid="{00000000-0004-0000-0000-0000E50B0000}"/>
    <hyperlink ref="D2162" r:id="rId3047" xr:uid="{00000000-0004-0000-0000-0000E60B0000}"/>
    <hyperlink ref="D2164" r:id="rId3048" xr:uid="{00000000-0004-0000-0000-0000E70B0000}"/>
    <hyperlink ref="F2164" r:id="rId3049" xr:uid="{00000000-0004-0000-0000-0000E80B0000}"/>
    <hyperlink ref="G2166" r:id="rId3050" xr:uid="{00000000-0004-0000-0000-0000E90B0000}"/>
    <hyperlink ref="D2167" r:id="rId3051" xr:uid="{00000000-0004-0000-0000-0000EA0B0000}"/>
    <hyperlink ref="E2167" r:id="rId3052" location="overview" xr:uid="{00000000-0004-0000-0000-0000EB0B0000}"/>
    <hyperlink ref="F2167" r:id="rId3053" xr:uid="{00000000-0004-0000-0000-0000EC0B0000}"/>
    <hyperlink ref="D2173" r:id="rId3054" xr:uid="{00000000-0004-0000-0000-0000ED0B0000}"/>
    <hyperlink ref="F2173" r:id="rId3055" xr:uid="{00000000-0004-0000-0000-0000EE0B0000}"/>
    <hyperlink ref="F2174" r:id="rId3056" xr:uid="{00000000-0004-0000-0000-0000EF0B0000}"/>
    <hyperlink ref="G2177" r:id="rId3057" xr:uid="{00000000-0004-0000-0000-0000F00B0000}"/>
    <hyperlink ref="G2179" r:id="rId3058" xr:uid="{00000000-0004-0000-0000-0000F10B0000}"/>
    <hyperlink ref="G2180" r:id="rId3059" xr:uid="{00000000-0004-0000-0000-0000F20B0000}"/>
    <hyperlink ref="G2181" r:id="rId3060" xr:uid="{00000000-0004-0000-0000-0000F30B0000}"/>
    <hyperlink ref="F2185" r:id="rId3061" xr:uid="{00000000-0004-0000-0000-0000F40B0000}"/>
    <hyperlink ref="D2186" r:id="rId3062" xr:uid="{00000000-0004-0000-0000-0000F50B0000}"/>
    <hyperlink ref="E2186" r:id="rId3063" xr:uid="{00000000-0004-0000-0000-0000F60B0000}"/>
    <hyperlink ref="F2186" r:id="rId3064" xr:uid="{00000000-0004-0000-0000-0000F70B0000}"/>
    <hyperlink ref="D2189" r:id="rId3065" xr:uid="{00000000-0004-0000-0000-0000F80B0000}"/>
    <hyperlink ref="F2191" r:id="rId3066" xr:uid="{00000000-0004-0000-0000-0000F90B0000}"/>
    <hyperlink ref="F2192" r:id="rId3067" xr:uid="{00000000-0004-0000-0000-0000FA0B0000}"/>
    <hyperlink ref="D2193" r:id="rId3068" xr:uid="{00000000-0004-0000-0000-0000FB0B0000}"/>
    <hyperlink ref="D2195" r:id="rId3069" xr:uid="{00000000-0004-0000-0000-0000FC0B0000}"/>
    <hyperlink ref="D2196" r:id="rId3070" xr:uid="{00000000-0004-0000-0000-0000FD0B0000}"/>
    <hyperlink ref="F2197" r:id="rId3071" xr:uid="{00000000-0004-0000-0000-0000FE0B0000}"/>
    <hyperlink ref="F2198" r:id="rId3072" xr:uid="{00000000-0004-0000-0000-0000FF0B0000}"/>
    <hyperlink ref="F2199" r:id="rId3073" xr:uid="{00000000-0004-0000-0000-0000000C0000}"/>
    <hyperlink ref="F2200" r:id="rId3074" xr:uid="{00000000-0004-0000-0000-0000010C0000}"/>
    <hyperlink ref="D2202" r:id="rId3075" xr:uid="{00000000-0004-0000-0000-0000020C0000}"/>
    <hyperlink ref="G2202" r:id="rId3076" xr:uid="{00000000-0004-0000-0000-0000030C0000}"/>
    <hyperlink ref="D2209" r:id="rId3077" xr:uid="{00000000-0004-0000-0000-0000040C0000}"/>
    <hyperlink ref="F2210" r:id="rId3078" xr:uid="{00000000-0004-0000-0000-0000050C0000}"/>
    <hyperlink ref="F2211" r:id="rId3079" xr:uid="{00000000-0004-0000-0000-0000060C0000}"/>
    <hyperlink ref="G2219" r:id="rId3080" xr:uid="{00000000-0004-0000-0000-0000070C0000}"/>
    <hyperlink ref="F2220" r:id="rId3081" xr:uid="{00000000-0004-0000-0000-0000080C0000}"/>
    <hyperlink ref="F2221" r:id="rId3082" xr:uid="{00000000-0004-0000-0000-0000090C0000}"/>
    <hyperlink ref="F2222" r:id="rId3083" xr:uid="{00000000-0004-0000-0000-00000A0C0000}"/>
    <hyperlink ref="G2223" r:id="rId3084" xr:uid="{00000000-0004-0000-0000-00000B0C0000}"/>
    <hyperlink ref="G2224" r:id="rId3085" xr:uid="{00000000-0004-0000-0000-00000C0C0000}"/>
    <hyperlink ref="D2228" r:id="rId3086" xr:uid="{00000000-0004-0000-0000-00000D0C0000}"/>
    <hyperlink ref="F2228" r:id="rId3087" xr:uid="{00000000-0004-0000-0000-00000E0C0000}"/>
    <hyperlink ref="G2229" r:id="rId3088" xr:uid="{00000000-0004-0000-0000-00000F0C0000}"/>
    <hyperlink ref="G2230" r:id="rId3089" xr:uid="{00000000-0004-0000-0000-0000100C0000}"/>
    <hyperlink ref="G2231" r:id="rId3090" xr:uid="{00000000-0004-0000-0000-0000110C0000}"/>
    <hyperlink ref="F2237" r:id="rId3091" xr:uid="{00000000-0004-0000-0000-0000120C0000}"/>
    <hyperlink ref="G2238" r:id="rId3092" xr:uid="{00000000-0004-0000-0000-0000130C0000}"/>
    <hyperlink ref="D2239" r:id="rId3093" xr:uid="{00000000-0004-0000-0000-0000140C0000}"/>
    <hyperlink ref="G2240" r:id="rId3094" xr:uid="{00000000-0004-0000-0000-0000150C0000}"/>
    <hyperlink ref="D2241" r:id="rId3095" xr:uid="{00000000-0004-0000-0000-0000160C0000}"/>
    <hyperlink ref="D2243" r:id="rId3096" xr:uid="{00000000-0004-0000-0000-0000170C0000}"/>
    <hyperlink ref="D2244" r:id="rId3097" xr:uid="{00000000-0004-0000-0000-0000180C0000}"/>
    <hyperlink ref="F2244" r:id="rId3098" xr:uid="{00000000-0004-0000-0000-0000190C0000}"/>
    <hyperlink ref="G2246" r:id="rId3099" xr:uid="{00000000-0004-0000-0000-00001A0C0000}"/>
    <hyperlink ref="G2247" r:id="rId3100" xr:uid="{00000000-0004-0000-0000-00001B0C0000}"/>
    <hyperlink ref="G2248" r:id="rId3101" xr:uid="{00000000-0004-0000-0000-00001C0C0000}"/>
    <hyperlink ref="G2250" r:id="rId3102" xr:uid="{00000000-0004-0000-0000-00001D0C0000}"/>
    <hyperlink ref="D2251" r:id="rId3103" xr:uid="{00000000-0004-0000-0000-00001E0C0000}"/>
    <hyperlink ref="D2255" r:id="rId3104" xr:uid="{00000000-0004-0000-0000-00001F0C0000}"/>
    <hyperlink ref="G2256" r:id="rId3105" xr:uid="{00000000-0004-0000-0000-0000200C0000}"/>
    <hyperlink ref="G2257" r:id="rId3106" xr:uid="{00000000-0004-0000-0000-0000210C0000}"/>
    <hyperlink ref="G2258" r:id="rId3107" xr:uid="{00000000-0004-0000-0000-0000220C0000}"/>
    <hyperlink ref="G2259" r:id="rId3108" xr:uid="{00000000-0004-0000-0000-0000230C0000}"/>
    <hyperlink ref="D2260" r:id="rId3109" xr:uid="{00000000-0004-0000-0000-0000240C0000}"/>
    <hyperlink ref="D2261" r:id="rId3110" xr:uid="{00000000-0004-0000-0000-0000250C0000}"/>
    <hyperlink ref="F2262" r:id="rId3111" xr:uid="{00000000-0004-0000-0000-0000260C0000}"/>
    <hyperlink ref="D2263" r:id="rId3112" xr:uid="{00000000-0004-0000-0000-0000270C0000}"/>
    <hyperlink ref="D2264" r:id="rId3113" xr:uid="{00000000-0004-0000-0000-0000280C0000}"/>
    <hyperlink ref="D2265" r:id="rId3114" xr:uid="{00000000-0004-0000-0000-0000290C0000}"/>
    <hyperlink ref="E2265" r:id="rId3115" location="overview" xr:uid="{00000000-0004-0000-0000-00002A0C0000}"/>
    <hyperlink ref="D2266" r:id="rId3116" xr:uid="{00000000-0004-0000-0000-00002B0C0000}"/>
    <hyperlink ref="D2267" r:id="rId3117" xr:uid="{00000000-0004-0000-0000-00002C0C0000}"/>
    <hyperlink ref="F2267" r:id="rId3118" xr:uid="{00000000-0004-0000-0000-00002D0C0000}"/>
    <hyperlink ref="D2268" r:id="rId3119" xr:uid="{00000000-0004-0000-0000-00002E0C0000}"/>
    <hyperlink ref="F2268" r:id="rId3120" xr:uid="{00000000-0004-0000-0000-00002F0C0000}"/>
    <hyperlink ref="D2269" r:id="rId3121" xr:uid="{00000000-0004-0000-0000-0000300C0000}"/>
    <hyperlink ref="F2269" r:id="rId3122" xr:uid="{00000000-0004-0000-0000-0000310C0000}"/>
    <hyperlink ref="D2270" r:id="rId3123" xr:uid="{00000000-0004-0000-0000-0000320C0000}"/>
    <hyperlink ref="F2270" r:id="rId3124" xr:uid="{00000000-0004-0000-0000-0000330C0000}"/>
    <hyperlink ref="D2271" r:id="rId3125" xr:uid="{00000000-0004-0000-0000-0000340C0000}"/>
    <hyperlink ref="F2271" r:id="rId3126" xr:uid="{00000000-0004-0000-0000-0000350C0000}"/>
    <hyperlink ref="G2271" r:id="rId3127" xr:uid="{00000000-0004-0000-0000-0000360C0000}"/>
    <hyperlink ref="D2272" r:id="rId3128" xr:uid="{00000000-0004-0000-0000-0000370C0000}"/>
    <hyperlink ref="D2273" r:id="rId3129" xr:uid="{00000000-0004-0000-0000-0000380C0000}"/>
    <hyperlink ref="D2275" r:id="rId3130" xr:uid="{00000000-0004-0000-0000-0000390C0000}"/>
    <hyperlink ref="E2275" r:id="rId3131" location="overview" xr:uid="{00000000-0004-0000-0000-00003A0C0000}"/>
    <hyperlink ref="D2276" r:id="rId3132" xr:uid="{00000000-0004-0000-0000-00003B0C0000}"/>
    <hyperlink ref="F2277" r:id="rId3133" xr:uid="{00000000-0004-0000-0000-00003C0C0000}"/>
    <hyperlink ref="G2277" r:id="rId3134" xr:uid="{00000000-0004-0000-0000-00003D0C0000}"/>
    <hyperlink ref="D2278" r:id="rId3135" xr:uid="{00000000-0004-0000-0000-00003E0C0000}"/>
    <hyperlink ref="F2278" r:id="rId3136" xr:uid="{00000000-0004-0000-0000-00003F0C0000}"/>
    <hyperlink ref="D2279" r:id="rId3137" xr:uid="{00000000-0004-0000-0000-0000400C0000}"/>
    <hyperlink ref="E2279" r:id="rId3138" location="overview" xr:uid="{00000000-0004-0000-0000-0000410C0000}"/>
    <hyperlink ref="D2280" r:id="rId3139" xr:uid="{00000000-0004-0000-0000-0000420C0000}"/>
    <hyperlink ref="D2281" r:id="rId3140" xr:uid="{00000000-0004-0000-0000-0000430C0000}"/>
    <hyperlink ref="D2282" r:id="rId3141" xr:uid="{00000000-0004-0000-0000-0000440C0000}"/>
    <hyperlink ref="D2283" r:id="rId3142" xr:uid="{00000000-0004-0000-0000-0000450C0000}"/>
    <hyperlink ref="E2283" r:id="rId3143" xr:uid="{00000000-0004-0000-0000-0000460C0000}"/>
    <hyperlink ref="G2284" r:id="rId3144" xr:uid="{00000000-0004-0000-0000-0000470C0000}"/>
    <hyperlink ref="D2285" r:id="rId3145" xr:uid="{00000000-0004-0000-0000-0000480C0000}"/>
    <hyperlink ref="F2286" r:id="rId3146" xr:uid="{00000000-0004-0000-0000-0000490C0000}"/>
    <hyperlink ref="G2288" r:id="rId3147" xr:uid="{00000000-0004-0000-0000-00004A0C0000}"/>
    <hyperlink ref="D2290" r:id="rId3148" xr:uid="{00000000-0004-0000-0000-00004B0C0000}"/>
    <hyperlink ref="E2290" r:id="rId3149" location="overview" xr:uid="{00000000-0004-0000-0000-00004C0C0000}"/>
    <hyperlink ref="D2294" r:id="rId3150" xr:uid="{00000000-0004-0000-0000-00004D0C0000}"/>
    <hyperlink ref="D2313" r:id="rId3151" xr:uid="{00000000-0004-0000-0000-00004E0C0000}"/>
    <hyperlink ref="D2316" r:id="rId3152" xr:uid="{00000000-0004-0000-0000-00004F0C0000}"/>
    <hyperlink ref="D2317" r:id="rId3153" xr:uid="{00000000-0004-0000-0000-0000500C0000}"/>
    <hyperlink ref="G2317" r:id="rId3154" xr:uid="{00000000-0004-0000-0000-0000510C0000}"/>
    <hyperlink ref="D2318" r:id="rId3155" xr:uid="{00000000-0004-0000-0000-0000520C0000}"/>
    <hyperlink ref="D2319" r:id="rId3156" xr:uid="{00000000-0004-0000-0000-0000530C0000}"/>
    <hyperlink ref="D2320" r:id="rId3157" xr:uid="{00000000-0004-0000-0000-0000540C0000}"/>
    <hyperlink ref="D2321" r:id="rId3158" xr:uid="{00000000-0004-0000-0000-0000550C0000}"/>
    <hyperlink ref="D2322" r:id="rId3159" xr:uid="{00000000-0004-0000-0000-0000560C0000}"/>
    <hyperlink ref="F2325" r:id="rId3160" xr:uid="{00000000-0004-0000-0000-0000570C0000}"/>
    <hyperlink ref="F2326" r:id="rId3161" xr:uid="{00000000-0004-0000-0000-0000580C0000}"/>
    <hyperlink ref="F2327" r:id="rId3162" xr:uid="{00000000-0004-0000-0000-0000590C0000}"/>
    <hyperlink ref="D2328" r:id="rId3163" xr:uid="{00000000-0004-0000-0000-00005A0C0000}"/>
    <hyperlink ref="G2328" r:id="rId3164" xr:uid="{00000000-0004-0000-0000-00005B0C0000}"/>
    <hyperlink ref="D2329" r:id="rId3165" xr:uid="{00000000-0004-0000-0000-00005C0C0000}"/>
    <hyperlink ref="G2329" r:id="rId3166" xr:uid="{00000000-0004-0000-0000-00005D0C0000}"/>
    <hyperlink ref="D2330" r:id="rId3167" xr:uid="{00000000-0004-0000-0000-00005E0C0000}"/>
    <hyperlink ref="G2330" r:id="rId3168" xr:uid="{00000000-0004-0000-0000-00005F0C0000}"/>
    <hyperlink ref="F2332" r:id="rId3169" xr:uid="{00000000-0004-0000-0000-0000600C0000}"/>
    <hyperlink ref="F2333" r:id="rId3170" xr:uid="{00000000-0004-0000-0000-0000610C0000}"/>
    <hyperlink ref="F2334" r:id="rId3171" xr:uid="{00000000-0004-0000-0000-0000620C0000}"/>
    <hyperlink ref="F2335" r:id="rId3172" xr:uid="{00000000-0004-0000-0000-0000630C0000}"/>
    <hyperlink ref="D2337" r:id="rId3173" xr:uid="{00000000-0004-0000-0000-0000640C0000}"/>
    <hyperlink ref="F2337" r:id="rId3174" xr:uid="{00000000-0004-0000-0000-0000650C0000}"/>
    <hyperlink ref="D2341" r:id="rId3175" xr:uid="{00000000-0004-0000-0000-0000660C0000}"/>
    <hyperlink ref="D2342" r:id="rId3176" xr:uid="{00000000-0004-0000-0000-0000670C0000}"/>
    <hyperlink ref="F2342" r:id="rId3177" xr:uid="{00000000-0004-0000-0000-0000680C0000}"/>
    <hyperlink ref="D2345" r:id="rId3178" xr:uid="{00000000-0004-0000-0000-0000690C0000}"/>
    <hyperlink ref="D2347" r:id="rId3179" xr:uid="{00000000-0004-0000-0000-00006A0C0000}"/>
    <hyperlink ref="D2348" r:id="rId3180" xr:uid="{00000000-0004-0000-0000-00006B0C0000}"/>
    <hyperlink ref="F2349" r:id="rId3181" xr:uid="{00000000-0004-0000-0000-00006C0C0000}"/>
    <hyperlink ref="F2350" r:id="rId3182" xr:uid="{00000000-0004-0000-0000-00006D0C0000}"/>
    <hyperlink ref="F2351" r:id="rId3183" xr:uid="{00000000-0004-0000-0000-00006E0C0000}"/>
    <hyperlink ref="D2352" r:id="rId3184" xr:uid="{00000000-0004-0000-0000-00006F0C0000}"/>
    <hyperlink ref="F2352" r:id="rId3185" xr:uid="{00000000-0004-0000-0000-0000700C0000}"/>
    <hyperlink ref="D2353" r:id="rId3186" xr:uid="{00000000-0004-0000-0000-0000710C0000}"/>
    <hyperlink ref="D2356" r:id="rId3187" xr:uid="{00000000-0004-0000-0000-0000720C0000}"/>
    <hyperlink ref="F2356" r:id="rId3188" xr:uid="{00000000-0004-0000-0000-0000730C0000}"/>
    <hyperlink ref="D2357" r:id="rId3189" xr:uid="{00000000-0004-0000-0000-0000740C0000}"/>
    <hyperlink ref="F2357" r:id="rId3190" xr:uid="{00000000-0004-0000-0000-0000750C0000}"/>
    <hyperlink ref="D2358" r:id="rId3191" xr:uid="{00000000-0004-0000-0000-0000760C0000}"/>
    <hyperlink ref="F2358" r:id="rId3192" xr:uid="{00000000-0004-0000-0000-0000770C0000}"/>
    <hyperlink ref="F2359" r:id="rId3193" xr:uid="{00000000-0004-0000-0000-0000780C0000}"/>
    <hyperlink ref="F2360" r:id="rId3194" xr:uid="{00000000-0004-0000-0000-0000790C0000}"/>
    <hyperlink ref="D2361" r:id="rId3195" xr:uid="{00000000-0004-0000-0000-00007A0C0000}"/>
    <hyperlink ref="F2361" r:id="rId3196" xr:uid="{00000000-0004-0000-0000-00007B0C0000}"/>
    <hyperlink ref="F2362" r:id="rId3197" xr:uid="{00000000-0004-0000-0000-00007C0C0000}"/>
    <hyperlink ref="G2363" r:id="rId3198" xr:uid="{00000000-0004-0000-0000-00007D0C0000}"/>
    <hyperlink ref="G2364" r:id="rId3199" xr:uid="{00000000-0004-0000-0000-00007E0C0000}"/>
    <hyperlink ref="G2365" r:id="rId3200" xr:uid="{00000000-0004-0000-0000-00007F0C0000}"/>
    <hyperlink ref="G2366" r:id="rId3201" xr:uid="{00000000-0004-0000-0000-0000800C0000}"/>
    <hyperlink ref="G2367" r:id="rId3202" xr:uid="{00000000-0004-0000-0000-0000810C0000}"/>
    <hyperlink ref="D2368" r:id="rId3203" xr:uid="{00000000-0004-0000-0000-0000820C0000}"/>
    <hyperlink ref="G2375" r:id="rId3204" xr:uid="{00000000-0004-0000-0000-0000830C0000}"/>
    <hyperlink ref="G2376" r:id="rId3205" xr:uid="{00000000-0004-0000-0000-0000840C0000}"/>
    <hyperlink ref="D2377" r:id="rId3206" xr:uid="{00000000-0004-0000-0000-0000850C0000}"/>
    <hyperlink ref="G2377" r:id="rId3207" xr:uid="{00000000-0004-0000-0000-0000860C0000}"/>
    <hyperlink ref="G2379" r:id="rId3208" xr:uid="{00000000-0004-0000-0000-0000870C0000}"/>
    <hyperlink ref="D2381" r:id="rId3209" xr:uid="{00000000-0004-0000-0000-0000880C0000}"/>
    <hyperlink ref="F2381" r:id="rId3210" xr:uid="{00000000-0004-0000-0000-0000890C0000}"/>
    <hyperlink ref="D2384" r:id="rId3211" xr:uid="{00000000-0004-0000-0000-00008A0C0000}"/>
    <hyperlink ref="G2388" r:id="rId3212" xr:uid="{00000000-0004-0000-0000-00008B0C0000}"/>
    <hyperlink ref="G2390" r:id="rId3213" xr:uid="{00000000-0004-0000-0000-00008C0C0000}"/>
    <hyperlink ref="G2394" r:id="rId3214" xr:uid="{00000000-0004-0000-0000-00008D0C0000}"/>
    <hyperlink ref="D2395" r:id="rId3215" xr:uid="{00000000-0004-0000-0000-00008E0C0000}"/>
    <hyperlink ref="G2395" r:id="rId3216" xr:uid="{00000000-0004-0000-0000-00008F0C0000}"/>
    <hyperlink ref="G2396" r:id="rId3217" xr:uid="{00000000-0004-0000-0000-0000900C0000}"/>
    <hyperlink ref="D2399" r:id="rId3218" xr:uid="{00000000-0004-0000-0000-0000910C0000}"/>
    <hyperlink ref="G2399" r:id="rId3219" xr:uid="{00000000-0004-0000-0000-0000920C0000}"/>
    <hyperlink ref="D2402" r:id="rId3220" xr:uid="{00000000-0004-0000-0000-0000930C0000}"/>
    <hyperlink ref="D2406" r:id="rId3221" xr:uid="{00000000-0004-0000-0000-0000940C0000}"/>
    <hyperlink ref="F2406" r:id="rId3222" xr:uid="{00000000-0004-0000-0000-0000950C0000}"/>
    <hyperlink ref="D2407" r:id="rId3223" xr:uid="{00000000-0004-0000-0000-0000960C0000}"/>
    <hyperlink ref="F2407" r:id="rId3224" xr:uid="{00000000-0004-0000-0000-0000970C0000}"/>
    <hyperlink ref="G2407" r:id="rId3225" xr:uid="{00000000-0004-0000-0000-0000980C0000}"/>
    <hyperlink ref="D2408" r:id="rId3226" xr:uid="{00000000-0004-0000-0000-0000990C0000}"/>
    <hyperlink ref="F2408" r:id="rId3227" xr:uid="{00000000-0004-0000-0000-00009A0C0000}"/>
    <hyperlink ref="G2408" r:id="rId3228" xr:uid="{00000000-0004-0000-0000-00009B0C0000}"/>
    <hyperlink ref="D2409" r:id="rId3229" xr:uid="{00000000-0004-0000-0000-00009C0C0000}"/>
    <hyperlink ref="F2409" r:id="rId3230" xr:uid="{00000000-0004-0000-0000-00009D0C0000}"/>
    <hyperlink ref="G2409" r:id="rId3231" xr:uid="{00000000-0004-0000-0000-00009E0C0000}"/>
    <hyperlink ref="D2410" r:id="rId3232" xr:uid="{00000000-0004-0000-0000-00009F0C0000}"/>
    <hyperlink ref="F2410" r:id="rId3233" xr:uid="{00000000-0004-0000-0000-0000A00C0000}"/>
    <hyperlink ref="G2410" r:id="rId3234" xr:uid="{00000000-0004-0000-0000-0000A10C0000}"/>
    <hyperlink ref="D2411" r:id="rId3235" xr:uid="{00000000-0004-0000-0000-0000A20C0000}"/>
    <hyperlink ref="F2411" r:id="rId3236" xr:uid="{00000000-0004-0000-0000-0000A30C0000}"/>
    <hyperlink ref="G2411" r:id="rId3237" xr:uid="{00000000-0004-0000-0000-0000A40C0000}"/>
    <hyperlink ref="D2412" r:id="rId3238" xr:uid="{00000000-0004-0000-0000-0000A50C0000}"/>
    <hyperlink ref="F2412" r:id="rId3239" xr:uid="{00000000-0004-0000-0000-0000A60C0000}"/>
    <hyperlink ref="G2412" r:id="rId3240" xr:uid="{00000000-0004-0000-0000-0000A70C0000}"/>
    <hyperlink ref="D2413" r:id="rId3241" xr:uid="{00000000-0004-0000-0000-0000A80C0000}"/>
    <hyperlink ref="F2413" r:id="rId3242" xr:uid="{00000000-0004-0000-0000-0000A90C0000}"/>
    <hyperlink ref="G2413" r:id="rId3243" xr:uid="{00000000-0004-0000-0000-0000AA0C0000}"/>
    <hyperlink ref="D2414" r:id="rId3244" xr:uid="{00000000-0004-0000-0000-0000AB0C0000}"/>
    <hyperlink ref="G2414" r:id="rId3245" xr:uid="{00000000-0004-0000-0000-0000AC0C0000}"/>
    <hyperlink ref="D2415" r:id="rId3246" xr:uid="{00000000-0004-0000-0000-0000AD0C0000}"/>
    <hyperlink ref="F2415" r:id="rId3247" xr:uid="{00000000-0004-0000-0000-0000AE0C0000}"/>
    <hyperlink ref="G2415" r:id="rId3248" xr:uid="{00000000-0004-0000-0000-0000AF0C0000}"/>
    <hyperlink ref="D2416" r:id="rId3249" xr:uid="{00000000-0004-0000-0000-0000B00C0000}"/>
    <hyperlink ref="G2416" r:id="rId3250" xr:uid="{00000000-0004-0000-0000-0000B10C0000}"/>
    <hyperlink ref="D2417" r:id="rId3251" xr:uid="{00000000-0004-0000-0000-0000B20C0000}"/>
    <hyperlink ref="F2417" r:id="rId3252" xr:uid="{00000000-0004-0000-0000-0000B30C0000}"/>
    <hyperlink ref="G2417" r:id="rId3253" xr:uid="{00000000-0004-0000-0000-0000B40C0000}"/>
    <hyperlink ref="D2418" r:id="rId3254" xr:uid="{00000000-0004-0000-0000-0000B50C0000}"/>
    <hyperlink ref="G2418" r:id="rId3255" xr:uid="{00000000-0004-0000-0000-0000B60C0000}"/>
    <hyperlink ref="D2419" r:id="rId3256" xr:uid="{00000000-0004-0000-0000-0000B70C0000}"/>
    <hyperlink ref="G2419" r:id="rId3257" xr:uid="{00000000-0004-0000-0000-0000B80C0000}"/>
    <hyperlink ref="D2420" r:id="rId3258" xr:uid="{00000000-0004-0000-0000-0000B90C0000}"/>
    <hyperlink ref="D2424" r:id="rId3259" xr:uid="{00000000-0004-0000-0000-0000BA0C0000}"/>
    <hyperlink ref="F2424" r:id="rId3260" xr:uid="{00000000-0004-0000-0000-0000BB0C0000}"/>
    <hyperlink ref="D2425" r:id="rId3261" xr:uid="{00000000-0004-0000-0000-0000BC0C0000}"/>
    <hyperlink ref="E2425" r:id="rId3262" location="overview" xr:uid="{00000000-0004-0000-0000-0000BD0C0000}"/>
    <hyperlink ref="D2426" r:id="rId3263" xr:uid="{00000000-0004-0000-0000-0000BE0C0000}"/>
    <hyperlink ref="F2426" r:id="rId3264" xr:uid="{00000000-0004-0000-0000-0000BF0C0000}"/>
    <hyperlink ref="E2427" r:id="rId3265" location="overview" xr:uid="{00000000-0004-0000-0000-0000C00C0000}"/>
    <hyperlink ref="D2428" r:id="rId3266" xr:uid="{00000000-0004-0000-0000-0000C10C0000}"/>
    <hyperlink ref="E2428" r:id="rId3267" location="overview" xr:uid="{00000000-0004-0000-0000-0000C20C0000}"/>
    <hyperlink ref="D2429" r:id="rId3268" xr:uid="{00000000-0004-0000-0000-0000C30C0000}"/>
    <hyperlink ref="E2429" r:id="rId3269" location="overview" xr:uid="{00000000-0004-0000-0000-0000C40C0000}"/>
    <hyperlink ref="E2430" r:id="rId3270" location="overview" xr:uid="{00000000-0004-0000-0000-0000C50C0000}"/>
    <hyperlink ref="E2431" r:id="rId3271" location="overview" xr:uid="{00000000-0004-0000-0000-0000C60C0000}"/>
    <hyperlink ref="E2432" r:id="rId3272" location="overview" xr:uid="{00000000-0004-0000-0000-0000C70C0000}"/>
    <hyperlink ref="E2433" r:id="rId3273" location="overview" xr:uid="{00000000-0004-0000-0000-0000C80C0000}"/>
    <hyperlink ref="D2434" r:id="rId3274" xr:uid="{00000000-0004-0000-0000-0000C90C0000}"/>
    <hyperlink ref="E2434" r:id="rId3275" location="overview" xr:uid="{00000000-0004-0000-0000-0000CA0C0000}"/>
    <hyperlink ref="E2435" r:id="rId3276" location="overview" xr:uid="{00000000-0004-0000-0000-0000CB0C0000}"/>
    <hyperlink ref="F2435" r:id="rId3277" xr:uid="{00000000-0004-0000-0000-0000CC0C0000}"/>
    <hyperlink ref="D2436" r:id="rId3278" xr:uid="{00000000-0004-0000-0000-0000CD0C0000}"/>
    <hyperlink ref="E2436" r:id="rId3279" xr:uid="{00000000-0004-0000-0000-0000CE0C0000}"/>
    <hyperlink ref="F2436" r:id="rId3280" xr:uid="{00000000-0004-0000-0000-0000CF0C0000}"/>
    <hyperlink ref="E2438" r:id="rId3281" location="overview" xr:uid="{00000000-0004-0000-0000-0000D00C0000}"/>
    <hyperlink ref="F2438" r:id="rId3282" xr:uid="{00000000-0004-0000-0000-0000D10C0000}"/>
    <hyperlink ref="D2439" r:id="rId3283" xr:uid="{00000000-0004-0000-0000-0000D20C0000}"/>
    <hyperlink ref="E2439" r:id="rId3284" location="overview" xr:uid="{00000000-0004-0000-0000-0000D30C0000}"/>
    <hyperlink ref="F2439" r:id="rId3285" xr:uid="{00000000-0004-0000-0000-0000D40C0000}"/>
    <hyperlink ref="E2440" r:id="rId3286" location="overview" xr:uid="{00000000-0004-0000-0000-0000D50C0000}"/>
    <hyperlink ref="F2440" r:id="rId3287" xr:uid="{00000000-0004-0000-0000-0000D60C0000}"/>
    <hyperlink ref="D2441" r:id="rId3288" xr:uid="{00000000-0004-0000-0000-0000D70C0000}"/>
    <hyperlink ref="E2441" r:id="rId3289" location="overview" xr:uid="{00000000-0004-0000-0000-0000D80C0000}"/>
    <hyperlink ref="F2441" r:id="rId3290" xr:uid="{00000000-0004-0000-0000-0000D90C0000}"/>
    <hyperlink ref="D2442" r:id="rId3291" xr:uid="{00000000-0004-0000-0000-0000DA0C0000}"/>
    <hyperlink ref="E2442" r:id="rId3292" location="overview" xr:uid="{00000000-0004-0000-0000-0000DB0C0000}"/>
    <hyperlink ref="F2442" r:id="rId3293" xr:uid="{00000000-0004-0000-0000-0000DC0C0000}"/>
    <hyperlink ref="E2443" r:id="rId3294" location="overview" xr:uid="{00000000-0004-0000-0000-0000DD0C0000}"/>
    <hyperlink ref="F2443" r:id="rId3295" xr:uid="{00000000-0004-0000-0000-0000DE0C0000}"/>
    <hyperlink ref="F2444" r:id="rId3296" xr:uid="{00000000-0004-0000-0000-0000DF0C0000}"/>
    <hyperlink ref="E2445" r:id="rId3297" location="overview" xr:uid="{00000000-0004-0000-0000-0000E00C0000}"/>
    <hyperlink ref="F2445" r:id="rId3298" xr:uid="{00000000-0004-0000-0000-0000E10C0000}"/>
    <hyperlink ref="F2446" r:id="rId3299" xr:uid="{00000000-0004-0000-0000-0000E20C0000}"/>
    <hyperlink ref="F2447" r:id="rId3300" xr:uid="{00000000-0004-0000-0000-0000E30C0000}"/>
    <hyperlink ref="F2448" r:id="rId3301" xr:uid="{00000000-0004-0000-0000-0000E40C0000}"/>
    <hyperlink ref="D2449" r:id="rId3302" xr:uid="{00000000-0004-0000-0000-0000E50C0000}"/>
    <hyperlink ref="F2449" r:id="rId3303" xr:uid="{00000000-0004-0000-0000-0000E60C0000}"/>
    <hyperlink ref="F2450" r:id="rId3304" xr:uid="{00000000-0004-0000-0000-0000E70C0000}"/>
    <hyperlink ref="F2451" r:id="rId3305" xr:uid="{00000000-0004-0000-0000-0000E80C0000}"/>
    <hyperlink ref="F2452" r:id="rId3306" xr:uid="{00000000-0004-0000-0000-0000E90C0000}"/>
    <hyperlink ref="E2453" r:id="rId3307" location="overview" xr:uid="{00000000-0004-0000-0000-0000EA0C0000}"/>
    <hyperlink ref="F2453" r:id="rId3308" xr:uid="{00000000-0004-0000-0000-0000EB0C0000}"/>
    <hyperlink ref="F2454" r:id="rId3309" xr:uid="{00000000-0004-0000-0000-0000EC0C0000}"/>
    <hyperlink ref="F2455" r:id="rId3310" xr:uid="{00000000-0004-0000-0000-0000ED0C0000}"/>
    <hyperlink ref="F2456" r:id="rId3311" xr:uid="{00000000-0004-0000-0000-0000EE0C0000}"/>
    <hyperlink ref="F2457" r:id="rId3312" xr:uid="{00000000-0004-0000-0000-0000EF0C0000}"/>
    <hyperlink ref="F2459" r:id="rId3313" xr:uid="{00000000-0004-0000-0000-0000F00C0000}"/>
    <hyperlink ref="D2460" r:id="rId3314" xr:uid="{00000000-0004-0000-0000-0000F10C0000}"/>
    <hyperlink ref="E2460" r:id="rId3315" xr:uid="{00000000-0004-0000-0000-0000F20C0000}"/>
    <hyperlink ref="D2461" r:id="rId3316" xr:uid="{00000000-0004-0000-0000-0000F30C0000}"/>
    <hyperlink ref="E2461" r:id="rId3317" xr:uid="{00000000-0004-0000-0000-0000F40C0000}"/>
    <hyperlink ref="D2462" r:id="rId3318" xr:uid="{00000000-0004-0000-0000-0000F50C0000}"/>
    <hyperlink ref="E2462" r:id="rId3319" xr:uid="{00000000-0004-0000-0000-0000F60C0000}"/>
    <hyperlink ref="D2463" r:id="rId3320" xr:uid="{00000000-0004-0000-0000-0000F70C0000}"/>
    <hyperlink ref="E2463" r:id="rId3321" xr:uid="{00000000-0004-0000-0000-0000F80C0000}"/>
    <hyperlink ref="D2464" r:id="rId3322" xr:uid="{00000000-0004-0000-0000-0000F90C0000}"/>
    <hyperlink ref="E2464" r:id="rId3323" xr:uid="{00000000-0004-0000-0000-0000FA0C0000}"/>
    <hyperlink ref="D2465" r:id="rId3324" xr:uid="{00000000-0004-0000-0000-0000FB0C0000}"/>
    <hyperlink ref="E2465" r:id="rId3325" xr:uid="{00000000-0004-0000-0000-0000FC0C0000}"/>
    <hyperlink ref="D2466" r:id="rId3326" xr:uid="{00000000-0004-0000-0000-0000FD0C0000}"/>
    <hyperlink ref="E2466" r:id="rId3327" xr:uid="{00000000-0004-0000-0000-0000FE0C0000}"/>
    <hyperlink ref="D2467" r:id="rId3328" xr:uid="{00000000-0004-0000-0000-0000FF0C0000}"/>
    <hyperlink ref="E2467" r:id="rId3329" xr:uid="{00000000-0004-0000-0000-0000000D0000}"/>
    <hyperlink ref="D2468" r:id="rId3330" xr:uid="{00000000-0004-0000-0000-0000010D0000}"/>
    <hyperlink ref="E2468" r:id="rId3331" xr:uid="{00000000-0004-0000-0000-0000020D0000}"/>
    <hyperlink ref="E2469" r:id="rId3332" xr:uid="{00000000-0004-0000-0000-0000030D0000}"/>
    <hyperlink ref="D2470" r:id="rId3333" xr:uid="{00000000-0004-0000-0000-0000040D0000}"/>
    <hyperlink ref="E2470" r:id="rId3334" xr:uid="{00000000-0004-0000-0000-0000050D0000}"/>
    <hyperlink ref="G2473" r:id="rId3335" xr:uid="{00000000-0004-0000-0000-0000060D0000}"/>
    <hyperlink ref="D2474" r:id="rId3336" xr:uid="{00000000-0004-0000-0000-0000070D0000}"/>
    <hyperlink ref="G2481" r:id="rId3337" xr:uid="{00000000-0004-0000-0000-0000080D0000}"/>
    <hyperlink ref="D2482" r:id="rId3338" xr:uid="{00000000-0004-0000-0000-0000090D0000}"/>
    <hyperlink ref="D2495" r:id="rId3339" xr:uid="{00000000-0004-0000-0000-00000A0D0000}"/>
    <hyperlink ref="D2496" r:id="rId3340" xr:uid="{00000000-0004-0000-0000-00000B0D0000}"/>
    <hyperlink ref="D2497" r:id="rId3341" xr:uid="{00000000-0004-0000-0000-00000C0D0000}"/>
    <hyperlink ref="G2498" r:id="rId3342" xr:uid="{00000000-0004-0000-0000-00000D0D0000}"/>
    <hyperlink ref="D2501" r:id="rId3343" xr:uid="{00000000-0004-0000-0000-00000E0D0000}"/>
    <hyperlink ref="D2502" r:id="rId3344" xr:uid="{00000000-0004-0000-0000-00000F0D0000}"/>
    <hyperlink ref="F2502" r:id="rId3345" xr:uid="{00000000-0004-0000-0000-0000100D0000}"/>
    <hyperlink ref="D2505" r:id="rId3346" xr:uid="{00000000-0004-0000-0000-0000110D0000}"/>
    <hyperlink ref="G2505" r:id="rId3347" xr:uid="{00000000-0004-0000-0000-0000120D0000}"/>
    <hyperlink ref="D2508" r:id="rId3348" xr:uid="{00000000-0004-0000-0000-0000130D0000}"/>
    <hyperlink ref="D2509" r:id="rId3349" xr:uid="{00000000-0004-0000-0000-0000140D0000}"/>
    <hyperlink ref="D2510" r:id="rId3350" xr:uid="{00000000-0004-0000-0000-0000150D0000}"/>
    <hyperlink ref="G2511" r:id="rId3351" xr:uid="{00000000-0004-0000-0000-0000160D0000}"/>
    <hyperlink ref="G2512" r:id="rId3352" xr:uid="{00000000-0004-0000-0000-0000170D0000}"/>
    <hyperlink ref="G2513" r:id="rId3353" xr:uid="{00000000-0004-0000-0000-0000180D0000}"/>
    <hyperlink ref="G2514" r:id="rId3354" xr:uid="{00000000-0004-0000-0000-0000190D0000}"/>
    <hyperlink ref="D2515" r:id="rId3355" xr:uid="{00000000-0004-0000-0000-00001A0D0000}"/>
    <hyperlink ref="F2516" r:id="rId3356" xr:uid="{00000000-0004-0000-0000-00001B0D0000}"/>
    <hyperlink ref="D2517" r:id="rId3357" xr:uid="{00000000-0004-0000-0000-00001C0D0000}"/>
    <hyperlink ref="E2517" r:id="rId3358" xr:uid="{00000000-0004-0000-0000-00001D0D0000}"/>
    <hyperlink ref="F2518" r:id="rId3359" xr:uid="{00000000-0004-0000-0000-00001E0D0000}"/>
    <hyperlink ref="D2519" r:id="rId3360" xr:uid="{00000000-0004-0000-0000-00001F0D0000}"/>
    <hyperlink ref="G2519" r:id="rId3361" xr:uid="{00000000-0004-0000-0000-0000200D0000}"/>
    <hyperlink ref="D2520" r:id="rId3362" xr:uid="{00000000-0004-0000-0000-0000210D0000}"/>
    <hyperlink ref="G2520" r:id="rId3363" xr:uid="{00000000-0004-0000-0000-0000220D0000}"/>
    <hyperlink ref="D2521" r:id="rId3364" xr:uid="{00000000-0004-0000-0000-0000230D0000}"/>
    <hyperlink ref="G2521" r:id="rId3365" xr:uid="{00000000-0004-0000-0000-0000240D0000}"/>
    <hyperlink ref="D2522" r:id="rId3366" xr:uid="{00000000-0004-0000-0000-0000250D0000}"/>
    <hyperlink ref="G2522" r:id="rId3367" xr:uid="{00000000-0004-0000-0000-0000260D0000}"/>
    <hyperlink ref="D2523" r:id="rId3368" xr:uid="{00000000-0004-0000-0000-0000270D0000}"/>
    <hyperlink ref="G2523" r:id="rId3369" xr:uid="{00000000-0004-0000-0000-0000280D0000}"/>
    <hyperlink ref="D2524" r:id="rId3370" xr:uid="{00000000-0004-0000-0000-0000290D0000}"/>
    <hyperlink ref="G2524" r:id="rId3371" xr:uid="{00000000-0004-0000-0000-00002A0D0000}"/>
    <hyperlink ref="D2525" r:id="rId3372" xr:uid="{00000000-0004-0000-0000-00002B0D0000}"/>
    <hyperlink ref="G2525" r:id="rId3373" xr:uid="{00000000-0004-0000-0000-00002C0D0000}"/>
    <hyperlink ref="D2526" r:id="rId3374" xr:uid="{00000000-0004-0000-0000-00002D0D0000}"/>
    <hyperlink ref="G2526" r:id="rId3375" xr:uid="{00000000-0004-0000-0000-00002E0D0000}"/>
    <hyperlink ref="D2527" r:id="rId3376" xr:uid="{00000000-0004-0000-0000-00002F0D0000}"/>
    <hyperlink ref="G2527" r:id="rId3377" xr:uid="{00000000-0004-0000-0000-0000300D0000}"/>
    <hyperlink ref="D2528" r:id="rId3378" xr:uid="{00000000-0004-0000-0000-0000310D0000}"/>
    <hyperlink ref="G2528" r:id="rId3379" xr:uid="{00000000-0004-0000-0000-0000320D0000}"/>
    <hyperlink ref="D2529" r:id="rId3380" xr:uid="{00000000-0004-0000-0000-0000330D0000}"/>
    <hyperlink ref="G2529" r:id="rId3381" xr:uid="{00000000-0004-0000-0000-0000340D0000}"/>
    <hyperlink ref="D2530" r:id="rId3382" xr:uid="{00000000-0004-0000-0000-0000350D0000}"/>
    <hyperlink ref="G2530" r:id="rId3383" xr:uid="{00000000-0004-0000-0000-0000360D0000}"/>
    <hyperlink ref="D2531" r:id="rId3384" xr:uid="{00000000-0004-0000-0000-0000370D0000}"/>
    <hyperlink ref="G2531" r:id="rId3385" xr:uid="{00000000-0004-0000-0000-0000380D0000}"/>
    <hyperlink ref="D2536" r:id="rId3386" xr:uid="{00000000-0004-0000-0000-0000390D0000}"/>
    <hyperlink ref="F2536" r:id="rId3387" xr:uid="{00000000-0004-0000-0000-00003A0D0000}"/>
    <hyperlink ref="D2537" r:id="rId3388" xr:uid="{00000000-0004-0000-0000-00003B0D0000}"/>
    <hyperlink ref="G2537" r:id="rId3389" xr:uid="{00000000-0004-0000-0000-00003C0D0000}"/>
    <hyperlink ref="D2540" r:id="rId3390" xr:uid="{00000000-0004-0000-0000-00003D0D0000}"/>
    <hyperlink ref="F2540" r:id="rId3391" xr:uid="{00000000-0004-0000-0000-00003E0D0000}"/>
    <hyperlink ref="F2541" r:id="rId3392" xr:uid="{00000000-0004-0000-0000-00003F0D0000}"/>
    <hyperlink ref="G2541" r:id="rId3393" xr:uid="{00000000-0004-0000-0000-0000400D0000}"/>
    <hyperlink ref="D2542" r:id="rId3394" xr:uid="{00000000-0004-0000-0000-0000410D0000}"/>
    <hyperlink ref="F2542" r:id="rId3395" xr:uid="{00000000-0004-0000-0000-0000420D0000}"/>
    <hyperlink ref="F2543" r:id="rId3396" xr:uid="{00000000-0004-0000-0000-0000430D0000}"/>
    <hyperlink ref="E2544" r:id="rId3397" xr:uid="{00000000-0004-0000-0000-0000440D0000}"/>
    <hyperlink ref="D2545" r:id="rId3398" xr:uid="{00000000-0004-0000-0000-0000450D0000}"/>
    <hyperlink ref="E2545" r:id="rId3399" xr:uid="{00000000-0004-0000-0000-0000460D0000}"/>
    <hyperlink ref="E2546" r:id="rId3400" xr:uid="{00000000-0004-0000-0000-0000470D0000}"/>
    <hyperlink ref="E2547" r:id="rId3401" xr:uid="{00000000-0004-0000-0000-0000480D0000}"/>
    <hyperlink ref="H2548" r:id="rId3402" location="579804" xr:uid="{00000000-0004-0000-0000-0000490D0000}"/>
    <hyperlink ref="H2549" r:id="rId3403" location="579800%7C579805" xr:uid="{00000000-0004-0000-0000-00004A0D0000}"/>
    <hyperlink ref="H2550" r:id="rId3404" location="579799" xr:uid="{00000000-0004-0000-0000-00004B0D0000}"/>
    <hyperlink ref="H2551" r:id="rId3405" location="579803" xr:uid="{00000000-0004-0000-0000-00004C0D0000}"/>
    <hyperlink ref="H2552" r:id="rId3406" location="579802" xr:uid="{00000000-0004-0000-0000-00004D0D0000}"/>
    <hyperlink ref="H2553" r:id="rId3407" location="579801" xr:uid="{00000000-0004-0000-0000-00004E0D0000}"/>
    <hyperlink ref="D2555" r:id="rId3408" xr:uid="{00000000-0004-0000-0000-00004F0D0000}"/>
    <hyperlink ref="D2556" r:id="rId3409" xr:uid="{00000000-0004-0000-0000-0000500D0000}"/>
    <hyperlink ref="D2557" r:id="rId3410" xr:uid="{00000000-0004-0000-0000-0000510D0000}"/>
    <hyperlink ref="G2557" r:id="rId3411" xr:uid="{00000000-0004-0000-0000-0000520D0000}"/>
    <hyperlink ref="D2558" r:id="rId3412" xr:uid="{00000000-0004-0000-0000-0000530D0000}"/>
    <hyperlink ref="G2558" r:id="rId3413" xr:uid="{00000000-0004-0000-0000-0000540D0000}"/>
    <hyperlink ref="D2559" r:id="rId3414" xr:uid="{00000000-0004-0000-0000-0000550D0000}"/>
    <hyperlink ref="G2559" r:id="rId3415" xr:uid="{00000000-0004-0000-0000-0000560D0000}"/>
    <hyperlink ref="D2560" r:id="rId3416" xr:uid="{00000000-0004-0000-0000-0000570D0000}"/>
    <hyperlink ref="G2560" r:id="rId3417" xr:uid="{00000000-0004-0000-0000-0000580D0000}"/>
    <hyperlink ref="D2561" r:id="rId3418" xr:uid="{00000000-0004-0000-0000-0000590D0000}"/>
    <hyperlink ref="G2561" r:id="rId3419" xr:uid="{00000000-0004-0000-0000-00005A0D0000}"/>
    <hyperlink ref="D2562" r:id="rId3420" xr:uid="{00000000-0004-0000-0000-00005B0D0000}"/>
    <hyperlink ref="G2562" r:id="rId3421" xr:uid="{00000000-0004-0000-0000-00005C0D0000}"/>
    <hyperlink ref="D2563" r:id="rId3422" xr:uid="{00000000-0004-0000-0000-00005D0D0000}"/>
    <hyperlink ref="G2563" r:id="rId3423" xr:uid="{00000000-0004-0000-0000-00005E0D0000}"/>
    <hyperlink ref="D2564" r:id="rId3424" xr:uid="{00000000-0004-0000-0000-00005F0D0000}"/>
    <hyperlink ref="G2564" r:id="rId3425" xr:uid="{00000000-0004-0000-0000-0000600D0000}"/>
    <hyperlink ref="D2565" r:id="rId3426" xr:uid="{00000000-0004-0000-0000-0000610D0000}"/>
    <hyperlink ref="G2565" r:id="rId3427" xr:uid="{00000000-0004-0000-0000-0000620D0000}"/>
    <hyperlink ref="D2566" r:id="rId3428" xr:uid="{00000000-0004-0000-0000-0000630D0000}"/>
    <hyperlink ref="F2566" r:id="rId3429" xr:uid="{00000000-0004-0000-0000-0000640D0000}"/>
    <hyperlink ref="G2566" r:id="rId3430" xr:uid="{00000000-0004-0000-0000-0000650D0000}"/>
    <hyperlink ref="D2567" r:id="rId3431" xr:uid="{00000000-0004-0000-0000-0000660D0000}"/>
    <hyperlink ref="F2567" r:id="rId3432" xr:uid="{00000000-0004-0000-0000-0000670D0000}"/>
    <hyperlink ref="G2567" r:id="rId3433" xr:uid="{00000000-0004-0000-0000-0000680D0000}"/>
    <hyperlink ref="D2568" r:id="rId3434" xr:uid="{00000000-0004-0000-0000-0000690D0000}"/>
    <hyperlink ref="G2568" r:id="rId3435" xr:uid="{00000000-0004-0000-0000-00006A0D0000}"/>
    <hyperlink ref="F2569" r:id="rId3436" xr:uid="{00000000-0004-0000-0000-00006B0D0000}"/>
    <hyperlink ref="D2570" r:id="rId3437" xr:uid="{00000000-0004-0000-0000-00006C0D0000}"/>
    <hyperlink ref="G2570" r:id="rId3438" xr:uid="{00000000-0004-0000-0000-00006D0D0000}"/>
    <hyperlink ref="D2571" r:id="rId3439" xr:uid="{00000000-0004-0000-0000-00006E0D0000}"/>
    <hyperlink ref="G2571" r:id="rId3440" xr:uid="{00000000-0004-0000-0000-00006F0D0000}"/>
    <hyperlink ref="D2572" r:id="rId3441" xr:uid="{00000000-0004-0000-0000-0000700D0000}"/>
    <hyperlink ref="G2572" r:id="rId3442" xr:uid="{00000000-0004-0000-0000-0000710D0000}"/>
    <hyperlink ref="D2573" r:id="rId3443" xr:uid="{00000000-0004-0000-0000-0000720D0000}"/>
    <hyperlink ref="E2573" r:id="rId3444" xr:uid="{00000000-0004-0000-0000-0000730D0000}"/>
    <hyperlink ref="G2573" r:id="rId3445" xr:uid="{00000000-0004-0000-0000-0000740D0000}"/>
    <hyperlink ref="D2574" r:id="rId3446" xr:uid="{00000000-0004-0000-0000-0000750D0000}"/>
    <hyperlink ref="G2574" r:id="rId3447" xr:uid="{00000000-0004-0000-0000-0000760D0000}"/>
    <hyperlink ref="D2575" r:id="rId3448" xr:uid="{00000000-0004-0000-0000-0000770D0000}"/>
    <hyperlink ref="G2575" r:id="rId3449" xr:uid="{00000000-0004-0000-0000-0000780D0000}"/>
    <hyperlink ref="D2576" r:id="rId3450" xr:uid="{00000000-0004-0000-0000-0000790D0000}"/>
    <hyperlink ref="G2576" r:id="rId3451" xr:uid="{00000000-0004-0000-0000-00007A0D0000}"/>
    <hyperlink ref="D2577" r:id="rId3452" xr:uid="{00000000-0004-0000-0000-00007B0D0000}"/>
    <hyperlink ref="E2578" r:id="rId3453" xr:uid="{00000000-0004-0000-0000-00007C0D0000}"/>
    <hyperlink ref="F2578" r:id="rId3454" xr:uid="{00000000-0004-0000-0000-00007D0D0000}"/>
    <hyperlink ref="G2578" r:id="rId3455" xr:uid="{00000000-0004-0000-0000-00007E0D0000}"/>
    <hyperlink ref="D2579" r:id="rId3456" xr:uid="{00000000-0004-0000-0000-00007F0D0000}"/>
    <hyperlink ref="F2579" r:id="rId3457" xr:uid="{00000000-0004-0000-0000-0000800D0000}"/>
    <hyperlink ref="E2581" r:id="rId3458" xr:uid="{00000000-0004-0000-0000-0000810D0000}"/>
    <hyperlink ref="G2581" r:id="rId3459" xr:uid="{00000000-0004-0000-0000-0000820D0000}"/>
    <hyperlink ref="D2584" r:id="rId3460" xr:uid="{00000000-0004-0000-0000-0000830D0000}"/>
    <hyperlink ref="F2584" r:id="rId3461" xr:uid="{00000000-0004-0000-0000-0000840D0000}"/>
    <hyperlink ref="D2585" r:id="rId3462" xr:uid="{00000000-0004-0000-0000-0000850D0000}"/>
    <hyperlink ref="G2585" r:id="rId3463" xr:uid="{00000000-0004-0000-0000-0000860D0000}"/>
    <hyperlink ref="D2586" r:id="rId3464" xr:uid="{00000000-0004-0000-0000-0000870D0000}"/>
    <hyperlink ref="E2586" r:id="rId3465" xr:uid="{00000000-0004-0000-0000-0000880D0000}"/>
    <hyperlink ref="F2586" r:id="rId3466" xr:uid="{00000000-0004-0000-0000-0000890D0000}"/>
    <hyperlink ref="G2586" r:id="rId3467" xr:uid="{00000000-0004-0000-0000-00008A0D0000}"/>
    <hyperlink ref="D2587" r:id="rId3468" xr:uid="{00000000-0004-0000-0000-00008B0D0000}"/>
    <hyperlink ref="E2587" r:id="rId3469" xr:uid="{00000000-0004-0000-0000-00008C0D0000}"/>
    <hyperlink ref="F2587" r:id="rId3470" xr:uid="{00000000-0004-0000-0000-00008D0D0000}"/>
    <hyperlink ref="G2587" r:id="rId3471" xr:uid="{00000000-0004-0000-0000-00008E0D0000}"/>
    <hyperlink ref="D2588" r:id="rId3472" xr:uid="{00000000-0004-0000-0000-00008F0D0000}"/>
    <hyperlink ref="E2588" r:id="rId3473" xr:uid="{00000000-0004-0000-0000-0000900D0000}"/>
    <hyperlink ref="F2588" r:id="rId3474" xr:uid="{00000000-0004-0000-0000-0000910D0000}"/>
    <hyperlink ref="G2588" r:id="rId3475" xr:uid="{00000000-0004-0000-0000-0000920D0000}"/>
    <hyperlink ref="D2589" r:id="rId3476" xr:uid="{00000000-0004-0000-0000-0000930D0000}"/>
    <hyperlink ref="E2589" r:id="rId3477" xr:uid="{00000000-0004-0000-0000-0000940D0000}"/>
    <hyperlink ref="F2589" r:id="rId3478" xr:uid="{00000000-0004-0000-0000-0000950D0000}"/>
    <hyperlink ref="G2589" r:id="rId3479" xr:uid="{00000000-0004-0000-0000-0000960D0000}"/>
    <hyperlink ref="D2590" r:id="rId3480" xr:uid="{00000000-0004-0000-0000-0000970D0000}"/>
    <hyperlink ref="G2590" r:id="rId3481" xr:uid="{00000000-0004-0000-0000-0000980D0000}"/>
    <hyperlink ref="D2592" r:id="rId3482" xr:uid="{00000000-0004-0000-0000-0000990D0000}"/>
    <hyperlink ref="F2592" r:id="rId3483" xr:uid="{00000000-0004-0000-0000-00009A0D0000}"/>
    <hyperlink ref="G2592" r:id="rId3484" xr:uid="{00000000-0004-0000-0000-00009B0D0000}"/>
    <hyperlink ref="D2593" r:id="rId3485" xr:uid="{00000000-0004-0000-0000-00009C0D0000}"/>
    <hyperlink ref="F2593" r:id="rId3486" xr:uid="{00000000-0004-0000-0000-00009D0D0000}"/>
    <hyperlink ref="G2593" r:id="rId3487" xr:uid="{00000000-0004-0000-0000-00009E0D0000}"/>
    <hyperlink ref="D2594" r:id="rId3488" xr:uid="{00000000-0004-0000-0000-00009F0D0000}"/>
    <hyperlink ref="F2594" r:id="rId3489" xr:uid="{00000000-0004-0000-0000-0000A00D0000}"/>
    <hyperlink ref="D2595" r:id="rId3490" xr:uid="{00000000-0004-0000-0000-0000A10D0000}"/>
    <hyperlink ref="F2595" r:id="rId3491" xr:uid="{00000000-0004-0000-0000-0000A20D0000}"/>
    <hyperlink ref="G2595" r:id="rId3492" xr:uid="{00000000-0004-0000-0000-0000A30D0000}"/>
    <hyperlink ref="F2596" r:id="rId3493" xr:uid="{00000000-0004-0000-0000-0000A40D0000}"/>
    <hyperlink ref="F2597" r:id="rId3494" xr:uid="{00000000-0004-0000-0000-0000A50D0000}"/>
    <hyperlink ref="G2597" r:id="rId3495" xr:uid="{00000000-0004-0000-0000-0000A60D0000}"/>
    <hyperlink ref="F2598" r:id="rId3496" xr:uid="{00000000-0004-0000-0000-0000A70D0000}"/>
    <hyperlink ref="G2598" r:id="rId3497" xr:uid="{00000000-0004-0000-0000-0000A80D0000}"/>
    <hyperlink ref="D2599" r:id="rId3498" xr:uid="{00000000-0004-0000-0000-0000A90D0000}"/>
    <hyperlink ref="E2599" r:id="rId3499" xr:uid="{00000000-0004-0000-0000-0000AA0D0000}"/>
    <hyperlink ref="D2600" r:id="rId3500" xr:uid="{00000000-0004-0000-0000-0000AB0D0000}"/>
    <hyperlink ref="E2600" r:id="rId3501" xr:uid="{00000000-0004-0000-0000-0000AC0D0000}"/>
    <hyperlink ref="E2611" r:id="rId3502" xr:uid="{00000000-0004-0000-0000-0000AD0D0000}"/>
    <hyperlink ref="D2612" r:id="rId3503" xr:uid="{00000000-0004-0000-0000-0000AE0D0000}"/>
    <hyperlink ref="E2612" r:id="rId3504" xr:uid="{00000000-0004-0000-0000-0000AF0D0000}"/>
    <hyperlink ref="F2612" r:id="rId3505" xr:uid="{00000000-0004-0000-0000-0000B00D0000}"/>
    <hyperlink ref="D2613" r:id="rId3506" xr:uid="{00000000-0004-0000-0000-0000B10D0000}"/>
    <hyperlink ref="G2613" r:id="rId3507" xr:uid="{00000000-0004-0000-0000-0000B20D0000}"/>
    <hyperlink ref="D2614" r:id="rId3508" xr:uid="{00000000-0004-0000-0000-0000B30D0000}"/>
    <hyperlink ref="G2614" r:id="rId3509" xr:uid="{00000000-0004-0000-0000-0000B40D0000}"/>
    <hyperlink ref="D2615" r:id="rId3510" xr:uid="{00000000-0004-0000-0000-0000B50D0000}"/>
    <hyperlink ref="D2616" r:id="rId3511" xr:uid="{00000000-0004-0000-0000-0000B60D0000}"/>
    <hyperlink ref="F2616" r:id="rId3512" xr:uid="{00000000-0004-0000-0000-0000B70D0000}"/>
    <hyperlink ref="G2617" r:id="rId3513" xr:uid="{00000000-0004-0000-0000-0000B80D0000}"/>
    <hyperlink ref="D2618" r:id="rId3514" xr:uid="{00000000-0004-0000-0000-0000B90D0000}"/>
    <hyperlink ref="D2619" r:id="rId3515" xr:uid="{00000000-0004-0000-0000-0000BA0D0000}"/>
    <hyperlink ref="D2620" r:id="rId3516" xr:uid="{00000000-0004-0000-0000-0000BB0D0000}"/>
    <hyperlink ref="G2620" r:id="rId3517" xr:uid="{00000000-0004-0000-0000-0000BC0D0000}"/>
    <hyperlink ref="D2621" r:id="rId3518" xr:uid="{00000000-0004-0000-0000-0000BD0D0000}"/>
    <hyperlink ref="E2621" r:id="rId3519" xr:uid="{00000000-0004-0000-0000-0000BE0D0000}"/>
    <hyperlink ref="F2622" r:id="rId3520" xr:uid="{00000000-0004-0000-0000-0000BF0D0000}"/>
    <hyperlink ref="G2622" r:id="rId3521" xr:uid="{00000000-0004-0000-0000-0000C00D0000}"/>
    <hyperlink ref="F2623" r:id="rId3522" xr:uid="{00000000-0004-0000-0000-0000C10D0000}"/>
    <hyperlink ref="D2624" r:id="rId3523" xr:uid="{00000000-0004-0000-0000-0000C20D0000}"/>
    <hyperlink ref="D2625" r:id="rId3524" xr:uid="{00000000-0004-0000-0000-0000C30D0000}"/>
    <hyperlink ref="F2625" r:id="rId3525" xr:uid="{00000000-0004-0000-0000-0000C40D0000}"/>
    <hyperlink ref="D2626" r:id="rId3526" xr:uid="{00000000-0004-0000-0000-0000C50D0000}"/>
    <hyperlink ref="F2626" r:id="rId3527" xr:uid="{00000000-0004-0000-0000-0000C60D0000}"/>
  </hyperlinks>
  <pageMargins left="0.7" right="0.7" top="0.75" bottom="0.75" header="0.3" footer="0.3"/>
  <legacyDrawing r:id="rId35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2.6640625" defaultRowHeight="15.75" customHeight="1"/>
  <cols>
    <col min="1" max="1" width="22.44140625" customWidth="1"/>
  </cols>
  <sheetData>
    <row r="1" spans="1:1">
      <c r="A1" s="94" t="s">
        <v>4005</v>
      </c>
    </row>
  </sheetData>
  <hyperlinks>
    <hyperlink ref="A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Digitized Partner Data</dc:title>
  <cp:lastModifiedBy>Jocelyn L Blakely-Hill</cp:lastModifiedBy>
  <dcterms:created xsi:type="dcterms:W3CDTF">2025-05-28T10:51:34Z</dcterms:created>
  <dcterms:modified xsi:type="dcterms:W3CDTF">2025-05-28T10:51:34Z</dcterms:modified>
</cp:coreProperties>
</file>